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0066DB4E-1CDC-484E-B16E-B62904D51F8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ummary" sheetId="11" r:id="rId1"/>
    <sheet name="CO-PO Mapping Targetted PO" sheetId="1" r:id="rId2"/>
    <sheet name="Direct 1" sheetId="2" r:id="rId3"/>
    <sheet name="Direct 2" sheetId="3" r:id="rId4"/>
    <sheet name="Avg D " sheetId="7" r:id="rId5"/>
    <sheet name="Exit survey" sheetId="6" r:id="rId6"/>
    <sheet name="Indirect" sheetId="4" r:id="rId7"/>
    <sheet name="Direct &amp; Indirect" sheetId="5" r:id="rId8"/>
    <sheet name="PO Attainment" sheetId="8" r:id="rId9"/>
    <sheet name="CO attainment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0" l="1"/>
  <c r="E8" i="8" l="1"/>
  <c r="S18" i="2" l="1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7" i="2"/>
  <c r="G7" i="10" s="1"/>
  <c r="S16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7" i="2"/>
  <c r="F131" i="3" l="1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Q16" i="2" l="1"/>
  <c r="S139" i="2"/>
  <c r="I140" i="2"/>
  <c r="T22" i="2"/>
  <c r="H8" i="10"/>
  <c r="I8" i="10" s="1"/>
  <c r="J8" i="10" s="1"/>
  <c r="H7" i="10"/>
  <c r="I7" i="10" s="1"/>
  <c r="W9" i="8"/>
  <c r="W10" i="8"/>
  <c r="W11" i="8"/>
  <c r="W12" i="8"/>
  <c r="W13" i="8"/>
  <c r="W8" i="8"/>
  <c r="U9" i="8"/>
  <c r="U10" i="8"/>
  <c r="U11" i="8"/>
  <c r="U12" i="8"/>
  <c r="U13" i="8"/>
  <c r="U8" i="8"/>
  <c r="S9" i="8"/>
  <c r="S10" i="8"/>
  <c r="S11" i="8"/>
  <c r="S12" i="8"/>
  <c r="S13" i="8"/>
  <c r="S8" i="8"/>
  <c r="Q9" i="8"/>
  <c r="Q10" i="8"/>
  <c r="Q11" i="8"/>
  <c r="Q12" i="8"/>
  <c r="Q13" i="8"/>
  <c r="Q8" i="8"/>
  <c r="O9" i="8"/>
  <c r="O10" i="8"/>
  <c r="O11" i="8"/>
  <c r="O12" i="8"/>
  <c r="O13" i="8"/>
  <c r="O8" i="8"/>
  <c r="M9" i="8"/>
  <c r="M10" i="8"/>
  <c r="M11" i="8"/>
  <c r="M12" i="8"/>
  <c r="M13" i="8"/>
  <c r="M8" i="8"/>
  <c r="K9" i="8"/>
  <c r="K10" i="8"/>
  <c r="K11" i="8"/>
  <c r="K12" i="8"/>
  <c r="K13" i="8"/>
  <c r="K8" i="8"/>
  <c r="I9" i="8"/>
  <c r="I10" i="8"/>
  <c r="I11" i="8"/>
  <c r="I12" i="8"/>
  <c r="I13" i="8"/>
  <c r="I8" i="8"/>
  <c r="G8" i="8"/>
  <c r="G9" i="8"/>
  <c r="G10" i="8"/>
  <c r="G11" i="8"/>
  <c r="G12" i="8"/>
  <c r="G13" i="8"/>
  <c r="E9" i="8"/>
  <c r="E10" i="8"/>
  <c r="E11" i="8"/>
  <c r="E12" i="8"/>
  <c r="E13" i="8"/>
  <c r="D20" i="1"/>
  <c r="E20" i="1"/>
  <c r="F20" i="1"/>
  <c r="G20" i="1"/>
  <c r="H20" i="1"/>
  <c r="I20" i="1"/>
  <c r="J20" i="1"/>
  <c r="S140" i="2" l="1"/>
  <c r="S141" i="2" s="1"/>
  <c r="J7" i="10"/>
  <c r="K7" i="10" s="1"/>
  <c r="E134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E126" i="6"/>
  <c r="F126" i="6"/>
  <c r="G126" i="6"/>
  <c r="H126" i="6"/>
  <c r="I126" i="6"/>
  <c r="L126" i="6"/>
  <c r="M126" i="6"/>
  <c r="N126" i="6"/>
  <c r="O126" i="6"/>
  <c r="P126" i="6"/>
  <c r="Q126" i="6"/>
  <c r="T126" i="6"/>
  <c r="U126" i="6"/>
  <c r="V126" i="6"/>
  <c r="W126" i="6"/>
  <c r="X126" i="6"/>
  <c r="Y126" i="6"/>
  <c r="AB126" i="6"/>
  <c r="AC126" i="6"/>
  <c r="AD126" i="6"/>
  <c r="AE126" i="6"/>
  <c r="AF126" i="6"/>
  <c r="AG126" i="6"/>
  <c r="AJ126" i="6"/>
  <c r="AK126" i="6"/>
  <c r="AL126" i="6"/>
  <c r="AM126" i="6"/>
  <c r="AN126" i="6"/>
  <c r="AO126" i="6"/>
  <c r="AR126" i="6"/>
  <c r="AS126" i="6"/>
  <c r="AT126" i="6"/>
  <c r="AU126" i="6"/>
  <c r="AV126" i="6"/>
  <c r="AW126" i="6"/>
  <c r="D126" i="6"/>
  <c r="F134" i="3" l="1"/>
  <c r="F135" i="3" s="1"/>
  <c r="R147" i="2"/>
  <c r="R148" i="2"/>
  <c r="R149" i="2"/>
  <c r="R150" i="2"/>
  <c r="R151" i="2"/>
  <c r="R146" i="2"/>
  <c r="E140" i="2"/>
  <c r="E141" i="2" s="1"/>
  <c r="F142" i="2" s="1"/>
  <c r="Q147" i="2"/>
  <c r="Q148" i="2"/>
  <c r="Q149" i="2"/>
  <c r="Q150" i="2"/>
  <c r="Q151" i="2"/>
  <c r="Q146" i="2"/>
  <c r="K140" i="2"/>
  <c r="K141" i="2" s="1"/>
  <c r="L142" i="2" s="1"/>
  <c r="F140" i="2"/>
  <c r="F141" i="2" s="1"/>
  <c r="G142" i="2" s="1"/>
  <c r="G140" i="2"/>
  <c r="G141" i="2" s="1"/>
  <c r="H142" i="2" s="1"/>
  <c r="H140" i="2"/>
  <c r="H141" i="2" s="1"/>
  <c r="I142" i="2" s="1"/>
  <c r="I141" i="2"/>
  <c r="J142" i="2" s="1"/>
  <c r="J140" i="2"/>
  <c r="J141" i="2" s="1"/>
  <c r="K142" i="2" s="1"/>
  <c r="L140" i="2"/>
  <c r="L141" i="2" s="1"/>
  <c r="M142" i="2" s="1"/>
  <c r="M140" i="2"/>
  <c r="M141" i="2" s="1"/>
  <c r="N142" i="2" s="1"/>
  <c r="N140" i="2"/>
  <c r="N141" i="2" s="1"/>
  <c r="O142" i="2" s="1"/>
  <c r="O140" i="2"/>
  <c r="O141" i="2" s="1"/>
  <c r="P142" i="2" s="1"/>
  <c r="P140" i="2"/>
  <c r="D140" i="2"/>
  <c r="E139" i="2"/>
  <c r="F139" i="2"/>
  <c r="G139" i="2"/>
  <c r="H139" i="2"/>
  <c r="S148" i="2" l="1"/>
  <c r="F5" i="2" s="1"/>
  <c r="S149" i="2"/>
  <c r="G5" i="2" s="1"/>
  <c r="S147" i="2"/>
  <c r="E5" i="2" s="1"/>
  <c r="D5" i="7" s="1"/>
  <c r="S146" i="2"/>
  <c r="D5" i="2" s="1"/>
  <c r="C5" i="7" s="1"/>
  <c r="S150" i="2"/>
  <c r="H5" i="2" s="1"/>
  <c r="S151" i="2"/>
  <c r="I5" i="2" s="1"/>
  <c r="H5" i="7" s="1"/>
  <c r="G5" i="7"/>
  <c r="F5" i="7"/>
  <c r="E5" i="7"/>
  <c r="I14" i="8"/>
  <c r="I16" i="8" s="1"/>
  <c r="K14" i="8"/>
  <c r="K16" i="8" s="1"/>
  <c r="M14" i="8"/>
  <c r="M16" i="8" s="1"/>
  <c r="O14" i="8"/>
  <c r="O16" i="8" s="1"/>
  <c r="Q14" i="8"/>
  <c r="Q16" i="8" s="1"/>
  <c r="S14" i="8"/>
  <c r="S16" i="8" s="1"/>
  <c r="U14" i="8"/>
  <c r="U16" i="8" s="1"/>
  <c r="W14" i="8"/>
  <c r="W16" i="8" s="1"/>
  <c r="G14" i="8"/>
  <c r="G16" i="8" s="1"/>
  <c r="E14" i="8"/>
  <c r="E16" i="8" s="1"/>
  <c r="T19" i="2"/>
  <c r="T21" i="2"/>
  <c r="T24" i="2"/>
  <c r="T25" i="2"/>
  <c r="T26" i="2"/>
  <c r="T28" i="2"/>
  <c r="T29" i="2"/>
  <c r="T30" i="2"/>
  <c r="T32" i="2"/>
  <c r="T33" i="2"/>
  <c r="T34" i="2"/>
  <c r="T54" i="2"/>
  <c r="T55" i="2"/>
  <c r="T56" i="2"/>
  <c r="T58" i="2"/>
  <c r="T59" i="2"/>
  <c r="T60" i="2"/>
  <c r="T62" i="2"/>
  <c r="T17" i="2"/>
  <c r="T18" i="2"/>
  <c r="AW147" i="6"/>
  <c r="AV147" i="6"/>
  <c r="AU147" i="6"/>
  <c r="AT147" i="6"/>
  <c r="AS147" i="6"/>
  <c r="AR147" i="6"/>
  <c r="AO147" i="6"/>
  <c r="AN147" i="6"/>
  <c r="AM147" i="6"/>
  <c r="AL147" i="6"/>
  <c r="AK147" i="6"/>
  <c r="AJ147" i="6"/>
  <c r="AG147" i="6"/>
  <c r="AF147" i="6"/>
  <c r="AE147" i="6"/>
  <c r="AD147" i="6"/>
  <c r="AC147" i="6"/>
  <c r="AB147" i="6"/>
  <c r="Y147" i="6"/>
  <c r="X147" i="6"/>
  <c r="W147" i="6"/>
  <c r="V147" i="6"/>
  <c r="U147" i="6"/>
  <c r="T147" i="6"/>
  <c r="Q147" i="6"/>
  <c r="P147" i="6"/>
  <c r="O147" i="6"/>
  <c r="N147" i="6"/>
  <c r="M147" i="6"/>
  <c r="L147" i="6"/>
  <c r="I147" i="6"/>
  <c r="H147" i="6"/>
  <c r="G147" i="6"/>
  <c r="F147" i="6"/>
  <c r="E147" i="6"/>
  <c r="D147" i="6"/>
  <c r="AJ128" i="6"/>
  <c r="T128" i="6"/>
  <c r="D128" i="6"/>
  <c r="E135" i="3"/>
  <c r="E136" i="3" s="1"/>
  <c r="E133" i="3"/>
  <c r="D142" i="2"/>
  <c r="R140" i="2"/>
  <c r="R141" i="2" s="1"/>
  <c r="S142" i="2" s="1"/>
  <c r="Q140" i="2"/>
  <c r="Q141" i="2" s="1"/>
  <c r="R142" i="2" s="1"/>
  <c r="P141" i="2"/>
  <c r="Q142" i="2" s="1"/>
  <c r="I139" i="2"/>
  <c r="J139" i="2"/>
  <c r="K139" i="2"/>
  <c r="L139" i="2"/>
  <c r="M139" i="2"/>
  <c r="N139" i="2"/>
  <c r="O139" i="2"/>
  <c r="P139" i="2"/>
  <c r="Q139" i="2"/>
  <c r="R139" i="2"/>
  <c r="D141" i="2"/>
  <c r="E142" i="2" s="1"/>
  <c r="D139" i="2"/>
  <c r="K20" i="1"/>
  <c r="L20" i="1"/>
  <c r="M20" i="1"/>
  <c r="T23" i="2"/>
  <c r="T27" i="2"/>
  <c r="T31" i="2"/>
  <c r="T53" i="2"/>
  <c r="T57" i="2"/>
  <c r="T61" i="2"/>
  <c r="AJ149" i="6" l="1"/>
  <c r="AJ150" i="6" s="1"/>
  <c r="G29" i="4" s="1"/>
  <c r="G31" i="4" s="1"/>
  <c r="G32" i="4" s="1"/>
  <c r="D149" i="6"/>
  <c r="D150" i="6" s="1"/>
  <c r="C25" i="4" s="1"/>
  <c r="C31" i="4" s="1"/>
  <c r="C32" i="4" s="1"/>
  <c r="H5" i="3"/>
  <c r="H6" i="7" s="1"/>
  <c r="G5" i="3"/>
  <c r="G6" i="7" s="1"/>
  <c r="G7" i="7" s="1"/>
  <c r="G8" i="7" s="1"/>
  <c r="G8" i="5" s="1"/>
  <c r="C5" i="3"/>
  <c r="C6" i="7" s="1"/>
  <c r="C7" i="7" s="1"/>
  <c r="C8" i="7" s="1"/>
  <c r="C8" i="5" s="1"/>
  <c r="D5" i="3"/>
  <c r="D6" i="7" s="1"/>
  <c r="D7" i="7" s="1"/>
  <c r="D8" i="7" s="1"/>
  <c r="D8" i="5" s="1"/>
  <c r="F5" i="3"/>
  <c r="F6" i="7" s="1"/>
  <c r="F7" i="7" s="1"/>
  <c r="F8" i="7" s="1"/>
  <c r="F8" i="5" s="1"/>
  <c r="E5" i="3"/>
  <c r="E6" i="7" s="1"/>
  <c r="E7" i="7" s="1"/>
  <c r="E8" i="7" s="1"/>
  <c r="E8" i="5" s="1"/>
  <c r="L149" i="6"/>
  <c r="L150" i="6" s="1"/>
  <c r="AB149" i="6"/>
  <c r="AB150" i="6" s="1"/>
  <c r="AR149" i="6"/>
  <c r="AR150" i="6" s="1"/>
  <c r="D151" i="6"/>
  <c r="L128" i="6"/>
  <c r="L129" i="6" s="1"/>
  <c r="T149" i="6"/>
  <c r="T150" i="6" s="1"/>
  <c r="AR128" i="6"/>
  <c r="AR129" i="6" s="1"/>
  <c r="H7" i="7"/>
  <c r="H8" i="7" s="1"/>
  <c r="H8" i="5" s="1"/>
  <c r="T20" i="2"/>
  <c r="AB128" i="6"/>
  <c r="AB129" i="6" s="1"/>
  <c r="D129" i="6"/>
  <c r="T129" i="6"/>
  <c r="AJ129" i="6"/>
  <c r="E22" i="1"/>
  <c r="F22" i="1"/>
  <c r="G22" i="1"/>
  <c r="H22" i="1"/>
  <c r="I22" i="1"/>
  <c r="J22" i="1"/>
  <c r="K22" i="1"/>
  <c r="L22" i="1"/>
  <c r="M22" i="1"/>
  <c r="D22" i="1"/>
  <c r="AJ151" i="6" l="1"/>
  <c r="L130" i="6"/>
  <c r="D13" i="4"/>
  <c r="D18" i="4" s="1"/>
  <c r="D19" i="4" s="1"/>
  <c r="D130" i="6"/>
  <c r="C12" i="4"/>
  <c r="C18" i="4" s="1"/>
  <c r="C19" i="4" s="1"/>
  <c r="C5" i="4" s="1"/>
  <c r="C9" i="5" s="1"/>
  <c r="AR151" i="6"/>
  <c r="H30" i="4"/>
  <c r="H31" i="4" s="1"/>
  <c r="H32" i="4" s="1"/>
  <c r="AB151" i="6"/>
  <c r="F28" i="4"/>
  <c r="F31" i="4" s="1"/>
  <c r="F32" i="4" s="1"/>
  <c r="T130" i="6"/>
  <c r="E14" i="4"/>
  <c r="E18" i="4" s="1"/>
  <c r="E19" i="4" s="1"/>
  <c r="AB130" i="6"/>
  <c r="F15" i="4"/>
  <c r="F18" i="4" s="1"/>
  <c r="F19" i="4" s="1"/>
  <c r="AR130" i="6"/>
  <c r="H17" i="4"/>
  <c r="H18" i="4" s="1"/>
  <c r="H19" i="4" s="1"/>
  <c r="AJ130" i="6"/>
  <c r="G16" i="4"/>
  <c r="G18" i="4" s="1"/>
  <c r="G19" i="4" s="1"/>
  <c r="G5" i="4" s="1"/>
  <c r="G9" i="5" s="1"/>
  <c r="G10" i="5" s="1"/>
  <c r="D12" i="8" s="1"/>
  <c r="T151" i="6"/>
  <c r="E27" i="4"/>
  <c r="E31" i="4" s="1"/>
  <c r="E32" i="4" s="1"/>
  <c r="L151" i="6"/>
  <c r="D26" i="4"/>
  <c r="D31" i="4" s="1"/>
  <c r="D32" i="4" s="1"/>
  <c r="C10" i="5" l="1"/>
  <c r="D8" i="8" s="1"/>
  <c r="J8" i="8" s="1"/>
  <c r="H5" i="4"/>
  <c r="H9" i="5" s="1"/>
  <c r="H10" i="5" s="1"/>
  <c r="D13" i="8" s="1"/>
  <c r="N13" i="8" s="1"/>
  <c r="F5" i="4"/>
  <c r="F9" i="5" s="1"/>
  <c r="F10" i="5" s="1"/>
  <c r="D11" i="8" s="1"/>
  <c r="V11" i="8" s="1"/>
  <c r="D5" i="4"/>
  <c r="D9" i="5" s="1"/>
  <c r="D10" i="5" s="1"/>
  <c r="D9" i="8" s="1"/>
  <c r="T9" i="8" s="1"/>
  <c r="T12" i="8"/>
  <c r="H12" i="8"/>
  <c r="X12" i="8"/>
  <c r="R12" i="8"/>
  <c r="F12" i="8"/>
  <c r="P12" i="8"/>
  <c r="J12" i="8"/>
  <c r="L12" i="8" s="1"/>
  <c r="V12" i="8"/>
  <c r="N12" i="8"/>
  <c r="E5" i="4"/>
  <c r="E9" i="5" s="1"/>
  <c r="E10" i="5" s="1"/>
  <c r="D10" i="8" s="1"/>
  <c r="P8" i="8" l="1"/>
  <c r="T8" i="8"/>
  <c r="N8" i="8"/>
  <c r="L8" i="8"/>
  <c r="R8" i="8"/>
  <c r="X8" i="8"/>
  <c r="T13" i="8"/>
  <c r="T11" i="8"/>
  <c r="F11" i="8"/>
  <c r="P13" i="8"/>
  <c r="V13" i="8"/>
  <c r="H8" i="8"/>
  <c r="V8" i="8"/>
  <c r="J13" i="8"/>
  <c r="L13" i="8" s="1"/>
  <c r="F8" i="8"/>
  <c r="R11" i="8"/>
  <c r="J11" i="8"/>
  <c r="L11" i="8" s="1"/>
  <c r="N11" i="8"/>
  <c r="X11" i="8"/>
  <c r="X13" i="8"/>
  <c r="F13" i="8"/>
  <c r="I9" i="5"/>
  <c r="J9" i="5" s="1"/>
  <c r="L7" i="10" s="1"/>
  <c r="M7" i="10" s="1"/>
  <c r="P11" i="8"/>
  <c r="H11" i="8"/>
  <c r="R13" i="8"/>
  <c r="H13" i="8"/>
  <c r="X9" i="8"/>
  <c r="D14" i="8"/>
  <c r="D18" i="8" s="1"/>
  <c r="J9" i="8"/>
  <c r="L9" i="8" s="1"/>
  <c r="R9" i="8"/>
  <c r="H9" i="8"/>
  <c r="F9" i="8"/>
  <c r="P9" i="8"/>
  <c r="N9" i="8"/>
  <c r="V9" i="8"/>
  <c r="X10" i="8"/>
  <c r="J10" i="8"/>
  <c r="L10" i="8" s="1"/>
  <c r="F10" i="8"/>
  <c r="P10" i="8"/>
  <c r="N10" i="8"/>
  <c r="H10" i="8"/>
  <c r="R10" i="8"/>
  <c r="T10" i="8"/>
  <c r="V10" i="8"/>
  <c r="T14" i="8" l="1"/>
  <c r="T17" i="8" s="1"/>
  <c r="R14" i="8"/>
  <c r="R17" i="8" s="1"/>
  <c r="J14" i="8"/>
  <c r="J17" i="8" s="1"/>
  <c r="X14" i="8"/>
  <c r="X17" i="8" s="1"/>
  <c r="L14" i="8"/>
  <c r="L17" i="8" s="1"/>
  <c r="V14" i="8"/>
  <c r="V17" i="8" s="1"/>
  <c r="H14" i="8"/>
  <c r="H17" i="8" s="1"/>
  <c r="F14" i="8"/>
  <c r="F17" i="8" s="1"/>
  <c r="N14" i="8"/>
  <c r="N17" i="8" s="1"/>
  <c r="P14" i="8"/>
  <c r="P17" i="8" s="1"/>
</calcChain>
</file>

<file path=xl/sharedStrings.xml><?xml version="1.0" encoding="utf-8"?>
<sst xmlns="http://schemas.openxmlformats.org/spreadsheetml/2006/main" count="735" uniqueCount="344">
  <si>
    <t>COs</t>
  </si>
  <si>
    <t>POs---&gt;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</si>
  <si>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</si>
  <si>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</si>
  <si>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</si>
  <si>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</si>
  <si>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</si>
  <si>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</si>
  <si>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</si>
  <si>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</si>
  <si>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</si>
  <si>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</si>
  <si>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|                v</t>
  </si>
  <si>
    <t>Generic and Domain Knowledge</t>
  </si>
  <si>
    <t>Problem Solving &amp; Innovation</t>
  </si>
  <si>
    <t>Critical Thinking -</t>
  </si>
  <si>
    <t>Effective Communication</t>
  </si>
  <si>
    <t>Leadership and Team Work</t>
  </si>
  <si>
    <t>Global Orientation and Cross-Cultural Appreciation</t>
  </si>
  <si>
    <t>Entrepreneurship</t>
  </si>
  <si>
    <t>Environment and Sustainability</t>
  </si>
  <si>
    <t>Social Responsiveness and Ethics</t>
  </si>
  <si>
    <t>Life Long Learning</t>
  </si>
  <si>
    <t>CO-1</t>
  </si>
  <si>
    <t>CO-2</t>
  </si>
  <si>
    <t>CO-3</t>
  </si>
  <si>
    <t>CO-4</t>
  </si>
  <si>
    <t>CO-5</t>
  </si>
  <si>
    <t>CO-6</t>
  </si>
  <si>
    <t>Targeted PO</t>
  </si>
  <si>
    <t>6*3</t>
  </si>
  <si>
    <t>Total</t>
  </si>
  <si>
    <t>Open book test-1</t>
  </si>
  <si>
    <t>End Semester Internal Exam</t>
  </si>
  <si>
    <t>Sr. No.</t>
  </si>
  <si>
    <t>Seat No.</t>
  </si>
  <si>
    <t>Name</t>
  </si>
  <si>
    <t>CO1</t>
  </si>
  <si>
    <t>CO2</t>
  </si>
  <si>
    <t>CO3</t>
  </si>
  <si>
    <t>Q1-CO1</t>
  </si>
  <si>
    <t>Q2-CO2</t>
  </si>
  <si>
    <t>Q3-CO3</t>
  </si>
  <si>
    <t>Q4-CO4</t>
  </si>
  <si>
    <t>Q5-CO5</t>
  </si>
  <si>
    <t>Marks</t>
  </si>
  <si>
    <t>%</t>
  </si>
  <si>
    <t>Attainment</t>
  </si>
  <si>
    <t>20 marks</t>
  </si>
  <si>
    <t>10 marks</t>
  </si>
  <si>
    <t>Total No. of Students scoring more than 60%</t>
  </si>
  <si>
    <t>% of students scoring more than 60%</t>
  </si>
  <si>
    <t>SPPU Exam Score</t>
  </si>
  <si>
    <t>Question of Feedback</t>
  </si>
  <si>
    <t>CO1 :</t>
  </si>
  <si>
    <t>Remembering</t>
  </si>
  <si>
    <t>CO2 :</t>
  </si>
  <si>
    <t>Understanding</t>
  </si>
  <si>
    <t>CO3:</t>
  </si>
  <si>
    <t>Applying</t>
  </si>
  <si>
    <t>CO4:</t>
  </si>
  <si>
    <t>Analyzing</t>
  </si>
  <si>
    <t>CO5:</t>
  </si>
  <si>
    <t>Evaluating</t>
  </si>
  <si>
    <t>CO6</t>
  </si>
  <si>
    <t>Creating</t>
  </si>
  <si>
    <t>Q1</t>
  </si>
  <si>
    <t>Q2</t>
  </si>
  <si>
    <t>Q3</t>
  </si>
  <si>
    <t>Q4</t>
  </si>
  <si>
    <t>Q5</t>
  </si>
  <si>
    <t>Q6</t>
  </si>
  <si>
    <t>Average</t>
  </si>
  <si>
    <t>InDirect Attainment(20%)</t>
  </si>
  <si>
    <t>Attainment of CO by Direct + Indirect Evaluation</t>
  </si>
  <si>
    <t>Direct (80%)</t>
  </si>
  <si>
    <t>InDirect (20%)</t>
  </si>
  <si>
    <t>Indirect Attainment (20%) Average</t>
  </si>
  <si>
    <t>Attainment of CO by Indirect Evaluation (Course Exit Course Feedback ) by Student</t>
  </si>
  <si>
    <t>Attainment of CO by Indirect Evaluation (Course Exit Course Feedback ) by faculty</t>
  </si>
  <si>
    <t xml:space="preserve"> CO Indirect Attainment  (20%)</t>
  </si>
  <si>
    <t>5-Highly Agree,4-Agree.3-Neither Agree nor Disagree,2-Disagree,1-Highly Disagree</t>
  </si>
  <si>
    <t>Roll No./ Seat No.</t>
  </si>
  <si>
    <t>Name of Student</t>
  </si>
  <si>
    <t>Course End/Exit Survey</t>
  </si>
  <si>
    <t>(5*57+4*14+3*6+2*1+1*0)/ 57+14+6+1+0 =4.63</t>
  </si>
  <si>
    <t>XYZ</t>
  </si>
  <si>
    <t>Less than 4</t>
  </si>
  <si>
    <t>Remebering</t>
  </si>
  <si>
    <t>applying</t>
  </si>
  <si>
    <t>creating</t>
  </si>
  <si>
    <t>CO4</t>
  </si>
  <si>
    <t>CO5</t>
  </si>
  <si>
    <t>60% marks</t>
  </si>
  <si>
    <t xml:space="preserve">Total No. of Students </t>
  </si>
  <si>
    <t>Total No. of  students</t>
  </si>
  <si>
    <t>60% Marks</t>
  </si>
  <si>
    <t>4 to 4.25</t>
  </si>
  <si>
    <t>4.26 to 5</t>
  </si>
  <si>
    <t>Q.1</t>
  </si>
  <si>
    <t>Q.2</t>
  </si>
  <si>
    <t>Q.3</t>
  </si>
  <si>
    <t>Q.4</t>
  </si>
  <si>
    <t>Q.5</t>
  </si>
  <si>
    <t>Q.6</t>
  </si>
  <si>
    <t>Students</t>
  </si>
  <si>
    <t>Indirect (20%)</t>
  </si>
  <si>
    <t>Sr.No.</t>
  </si>
  <si>
    <t>Name of Faculty</t>
  </si>
  <si>
    <t>Direct - 2</t>
  </si>
  <si>
    <t>Direct - 1</t>
  </si>
  <si>
    <t>Faculty Feedback (Exit Survey)</t>
  </si>
  <si>
    <t>Student Course Exit Survey</t>
  </si>
  <si>
    <t>Targeted</t>
  </si>
  <si>
    <t>Attended</t>
  </si>
  <si>
    <t>Targeted POs</t>
  </si>
  <si>
    <t>Attainment POS</t>
  </si>
  <si>
    <t>Average CO Attainment</t>
  </si>
  <si>
    <t>Direct -1 Attainment</t>
  </si>
  <si>
    <t>Direct -2 Attainment</t>
  </si>
  <si>
    <t>Average Direct</t>
  </si>
  <si>
    <t>80% Direct</t>
  </si>
  <si>
    <r>
      <rPr>
        <sz val="16"/>
        <color theme="1"/>
        <rFont val="Calibri"/>
        <family val="2"/>
        <scheme val="minor"/>
      </rPr>
      <t>CO</t>
    </r>
    <r>
      <rPr>
        <b/>
        <sz val="16"/>
        <color theme="1"/>
        <rFont val="Calibri"/>
        <family val="2"/>
        <scheme val="minor"/>
      </rPr>
      <t>-PO Attainment</t>
    </r>
  </si>
  <si>
    <t>Correlation Level</t>
  </si>
  <si>
    <t>indicates there is no correlation.</t>
  </si>
  <si>
    <t>indicates Slight (Low) Correlation</t>
  </si>
  <si>
    <t>indicates Moderate (Medium) Correlation</t>
  </si>
  <si>
    <t>indicates Substantial (High) Correlation</t>
  </si>
  <si>
    <t>"0"</t>
  </si>
  <si>
    <t>"1"</t>
  </si>
  <si>
    <t>"2"</t>
  </si>
  <si>
    <t>"3"</t>
  </si>
  <si>
    <t>CO-PO Mapping &amp; Calculating Targeted PO</t>
  </si>
  <si>
    <t>Percentage</t>
  </si>
  <si>
    <t>0-59</t>
  </si>
  <si>
    <t>60-69</t>
  </si>
  <si>
    <t>70 &amp; above</t>
  </si>
  <si>
    <t>Attainment Level 1</t>
  </si>
  <si>
    <t>Attainment Level 2</t>
  </si>
  <si>
    <t>Attainment Level 3</t>
  </si>
  <si>
    <t>Attainment Level</t>
  </si>
  <si>
    <t>Home Assignment 1</t>
  </si>
  <si>
    <t>Home Assignment 2</t>
  </si>
  <si>
    <t>Home Assignment 3</t>
  </si>
  <si>
    <t>Home Assignment 4</t>
  </si>
  <si>
    <t>Home Assignment 5</t>
  </si>
  <si>
    <t>Overall Performance (Indeth Viva)</t>
  </si>
  <si>
    <t>Cos</t>
  </si>
  <si>
    <t>Avg</t>
  </si>
  <si>
    <t>H.A. 1</t>
  </si>
  <si>
    <t>H.A. 2</t>
  </si>
  <si>
    <t>H.A. 3</t>
  </si>
  <si>
    <t>H.A. 4</t>
  </si>
  <si>
    <t>H.A. 5</t>
  </si>
  <si>
    <t>C.T. 1</t>
  </si>
  <si>
    <t>C.T. 2</t>
  </si>
  <si>
    <t>Overall</t>
  </si>
  <si>
    <t>End Sem Exam</t>
  </si>
  <si>
    <t>Sum</t>
  </si>
  <si>
    <t>count</t>
  </si>
  <si>
    <t>Indirect Attainment</t>
  </si>
  <si>
    <t>Direct + Indirect</t>
  </si>
  <si>
    <t>1,2,3</t>
  </si>
  <si>
    <t>1: Not at all</t>
  </si>
  <si>
    <t>2: Slightly</t>
  </si>
  <si>
    <t>3: Moderately</t>
  </si>
  <si>
    <t>4: Very</t>
  </si>
  <si>
    <t>5: Extremely</t>
  </si>
  <si>
    <t>How confident do you feel in explaining the main ideas of this course in your own words?</t>
  </si>
  <si>
    <t xml:space="preserve"> How well are you able to recall the key concepts of this course?</t>
  </si>
  <si>
    <t>How well are you able to apply the knowledge you gained from this course?</t>
  </si>
  <si>
    <t>How well are you able to analyze the situations, cases, problems after learning this course?</t>
  </si>
  <si>
    <t xml:space="preserve">How well are you in evaluating the strengh &amp; weaknesses of the business cases, arguments etc.? </t>
  </si>
  <si>
    <t>Questions for students</t>
  </si>
  <si>
    <t>Questions for Faculties</t>
  </si>
  <si>
    <t>According to you how well are students able to recall the key concepts of this course?</t>
  </si>
  <si>
    <t>According to you how well are students able to apply the knowledge they gained from this course?</t>
  </si>
  <si>
    <t>According to you how confident do the students feel in explaining the main ideas of this course in their own words?</t>
  </si>
  <si>
    <t>According to you how well are students able to analyze the situations, cases, problems after learning this course?</t>
  </si>
  <si>
    <t xml:space="preserve">According to you how well are the students in evaluating the strenghs &amp; weaknesses of the business cases, arguments etc.? </t>
  </si>
  <si>
    <t>According to you how successful the students are in developing new business ideas, strategies,  busniess models, Projects, solutions based on the concepts after learning this course?</t>
  </si>
  <si>
    <t>How successful are you in developing new business ideas, strategies,  busniess models, Projects, solutions based on the concepts after learning this course?</t>
  </si>
  <si>
    <r>
      <rPr>
        <b/>
        <sz val="12"/>
        <color rgb="FFFF0000"/>
        <rFont val="Calibri"/>
        <family val="2"/>
        <scheme val="minor"/>
      </rPr>
      <t>NOTE:</t>
    </r>
    <r>
      <rPr>
        <b/>
        <sz val="12"/>
        <color theme="3" tint="0.39997558519241921"/>
        <rFont val="Calibri"/>
        <family val="2"/>
        <scheme val="minor"/>
      </rPr>
      <t xml:space="preserve"> IF UL or IL</t>
    </r>
    <r>
      <rPr>
        <b/>
        <sz val="12"/>
        <color theme="1"/>
        <rFont val="Calibri"/>
        <family val="2"/>
        <scheme val="minor"/>
      </rPr>
      <t xml:space="preserve"> Subject is there</t>
    </r>
    <r>
      <rPr>
        <b/>
        <sz val="12"/>
        <color theme="3" tint="0.39997558519241921"/>
        <rFont val="Calibri"/>
        <family val="2"/>
        <scheme val="minor"/>
      </rPr>
      <t xml:space="preserve"> then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theme="3" tint="0.39997558519241921"/>
        <rFont val="Calibri"/>
        <family val="2"/>
        <scheme val="minor"/>
      </rPr>
      <t>convert</t>
    </r>
    <r>
      <rPr>
        <b/>
        <sz val="12"/>
        <color theme="1"/>
        <rFont val="Calibri"/>
        <family val="2"/>
        <scheme val="minor"/>
      </rPr>
      <t xml:space="preserve"> the marks which are </t>
    </r>
    <r>
      <rPr>
        <b/>
        <sz val="12"/>
        <color theme="3" tint="0.39997558519241921"/>
        <rFont val="Calibri"/>
        <family val="2"/>
        <scheme val="minor"/>
      </rPr>
      <t xml:space="preserve">out of 50 in to out of 100 </t>
    </r>
    <r>
      <rPr>
        <b/>
        <sz val="12"/>
        <color theme="1"/>
        <rFont val="Calibri"/>
        <family val="2"/>
        <scheme val="minor"/>
      </rPr>
      <t xml:space="preserve">just </t>
    </r>
    <r>
      <rPr>
        <b/>
        <sz val="12"/>
        <color theme="3" tint="0.39997558519241921"/>
        <rFont val="Calibri"/>
        <family val="2"/>
        <scheme val="minor"/>
      </rPr>
      <t>multiplying by 2</t>
    </r>
    <r>
      <rPr>
        <b/>
        <sz val="12"/>
        <color theme="1"/>
        <rFont val="Calibri"/>
        <family val="2"/>
        <scheme val="minor"/>
      </rPr>
      <t xml:space="preserve"> and then enter in to SPPU Exam Score column</t>
    </r>
  </si>
  <si>
    <t>Course  Code</t>
  </si>
  <si>
    <t>Course Name</t>
  </si>
  <si>
    <t>Corse Outcome</t>
  </si>
  <si>
    <t>Exam</t>
  </si>
  <si>
    <t>Internal</t>
  </si>
  <si>
    <t>University</t>
  </si>
  <si>
    <t>No. of students appeared</t>
  </si>
  <si>
    <t>% of students scoring defined marks</t>
  </si>
  <si>
    <t>Attainment level</t>
  </si>
  <si>
    <t>Weightage</t>
  </si>
  <si>
    <t>Direct Attainment</t>
  </si>
  <si>
    <t>Course attainment</t>
  </si>
  <si>
    <t>For GC &amp; SC Subjects</t>
  </si>
  <si>
    <t>No. of students scoring more than 60% (i.e. 60 out of 100)</t>
  </si>
  <si>
    <t>Total No. of Students scoring equal to or more than 60%</t>
  </si>
  <si>
    <t>% of students scoring equal to or more than 60%</t>
  </si>
  <si>
    <t>CO Attainment</t>
  </si>
  <si>
    <t>CO-PO Attainment</t>
  </si>
  <si>
    <t>Direct-1</t>
  </si>
  <si>
    <t>Internal Marks</t>
  </si>
  <si>
    <t xml:space="preserve">Direct-2 </t>
  </si>
  <si>
    <t>University Marks</t>
  </si>
  <si>
    <t>Student Exit Survey</t>
  </si>
  <si>
    <t>Faculty feedback</t>
  </si>
  <si>
    <t>Indirect (Average of Student exit survey &amp; Faculty feedback)</t>
  </si>
  <si>
    <t xml:space="preserve">Direct (Average of Direct-1 &amp;Direct-2)    </t>
  </si>
  <si>
    <t xml:space="preserve">Faculty  </t>
  </si>
  <si>
    <t>BHOI SANDESH RAMESH M</t>
  </si>
  <si>
    <t>GADAVI RUSHIKESH SURESH BHARATI M</t>
  </si>
  <si>
    <t>NAIKWADE SOHAIL ALLAUDDIN KHAIRUNNISSA M</t>
  </si>
  <si>
    <t>SACHIN SHASHIKANT PATIL SHRIDEVI M</t>
  </si>
  <si>
    <t>Siddhartha Maheshwar Indira M</t>
  </si>
  <si>
    <t>Tapkir Shubham Sambhaji Alka M</t>
  </si>
  <si>
    <t>Anjali Muktaprasad Mantri Jyoti F</t>
  </si>
  <si>
    <t>Ankam Omkar Devidas Lalita M</t>
  </si>
  <si>
    <t>Bathwar Hardikkumar Rajeshbhai Geetaben M</t>
  </si>
  <si>
    <t>Devendra Omprakash Gotmare Prabha M</t>
  </si>
  <si>
    <t>Kadam Pushpak Ravikant Rasika M</t>
  </si>
  <si>
    <t>Kadam Rohan Pradeep Meera M</t>
  </si>
  <si>
    <t>KADAM SNEHAL PRAVIN URMILA F</t>
  </si>
  <si>
    <t>KALAMKAR SHUBHAM KHANDERAO VIJAYA M</t>
  </si>
  <si>
    <t>KUL ANIKET SOMNATH SUVARNA M</t>
  </si>
  <si>
    <t>MANISHA MORE RANI F</t>
  </si>
  <si>
    <t>MEENA KAJAL BABULAL MANNA F</t>
  </si>
  <si>
    <t xml:space="preserve"> MORE UTKARSH RAVINDRA MAYA M</t>
  </si>
  <si>
    <t>ROHIT PATEL SHASHIKALA M</t>
  </si>
  <si>
    <t>SAYKAR SHUBHAM RAMESH SAVITA M</t>
  </si>
  <si>
    <t>SHAIKH REHAN MUSTAK TARIYA M</t>
  </si>
  <si>
    <t>SHUBHAM BAPURAO ITHAPE KANCHAN M</t>
  </si>
  <si>
    <t>SHWETA RAGHUNATH ADHAV PUSHPLATA F</t>
  </si>
  <si>
    <t>SWITEE DHANURAM PATIL SHOBHABAI F</t>
  </si>
  <si>
    <t>ANGEL JOSEPH KUNJAMMA F</t>
  </si>
  <si>
    <t>ASHTEKAR ASHITOSH MAHESH SWAPNA M</t>
  </si>
  <si>
    <t>SANSKRUTI MAHESH MUTKEKAR KALPANA F</t>
  </si>
  <si>
    <t>BANSODE SWAPNIL DEEPAK YOGITA M</t>
  </si>
  <si>
    <t>CHAVAN NITIN GOVARDHAN SHANTABAI M</t>
  </si>
  <si>
    <t>DHANASHREE SUNIL AHIWALE NALINI F</t>
  </si>
  <si>
    <t>KADAM AKSHAY ASHOK ASHWINI M</t>
  </si>
  <si>
    <t>KAMBLE PRATHAMSH BABU RANJANA M</t>
  </si>
  <si>
    <t>LAGAD ABHISHEK MITHU KANTA M</t>
  </si>
  <si>
    <t>NIMSE SHIVANI ARUN MADHURI F</t>
  </si>
  <si>
    <t>VERMA ANKIT KUMAR SANDHYA M</t>
  </si>
  <si>
    <t>VINAY FARINDER YADAV RITA M</t>
  </si>
  <si>
    <t>GHATOL SHUBHAM PRAKASHRAO SUNITA M</t>
  </si>
  <si>
    <t>KATE PRUTHVIRAJ PRAKASH SWATI M</t>
  </si>
  <si>
    <t>KOLI KRUTIKA LILANATH SHARMILA F</t>
  </si>
  <si>
    <t>MANCHARKAR HARSHADA ADINATH SUNITA F</t>
  </si>
  <si>
    <t>NARKE PRASHANT SANGITA M</t>
  </si>
  <si>
    <t xml:space="preserve">PATHAN ATTAYA LATIF SULTANA F </t>
  </si>
  <si>
    <t>PAYMODE VIVEK KAILAS MANISHA M</t>
  </si>
  <si>
    <t>AKASHSINH INDRAJITSINH SURYAVANSHI HEMABEN M</t>
  </si>
  <si>
    <t>ARTI VIJAY BALANSE SEEMA F</t>
  </si>
  <si>
    <t>BHAGWAT SIDDHANT VIJAY SUNITA M</t>
  </si>
  <si>
    <t>BHOSALE PRANALI RAJU ANITA F</t>
  </si>
  <si>
    <t>BHUJBAL KUNAL BAJIRAO MANISHA M</t>
  </si>
  <si>
    <t>BHUSARI VAISHNAV GOPAL MINAKSHI M</t>
  </si>
  <si>
    <t>CHAHANDE HRITHIK GAJANAN SAVITA M</t>
  </si>
  <si>
    <t>CHAUDHARI RUSHIKESH EKANATH PRATIBHA M</t>
  </si>
  <si>
    <t>DHAPTE SHIVANI SUNIL SADHANA F</t>
  </si>
  <si>
    <t>DSOUZA STEPHAN XAVIER LEENA M</t>
  </si>
  <si>
    <t>GAIKWAD AKANKSHA BABURAO KALYANI F</t>
  </si>
  <si>
    <t>GHUGE VAIBHAV MANIKRAO KAVERIBAI M</t>
  </si>
  <si>
    <t>GUPTA NITU SHIVPUJAN LAXMINA F</t>
  </si>
  <si>
    <t>JADHAV ASHVAJIT DEVRAM NISHA M</t>
  </si>
  <si>
    <t>JADHAV BHAVESH GANESH SUREKHA M</t>
  </si>
  <si>
    <t>JADHAV PRATIKSHA VIJAY NIRMALA F</t>
  </si>
  <si>
    <t>JAGDALE RUSHIKESH PRABHAKAR NEETA M</t>
  </si>
  <si>
    <t>JAGDALE SAMRUDDHA VIJAY LATA M</t>
  </si>
  <si>
    <t>JAGTAP VISHAL BHAGIRATH JAGTAP M</t>
  </si>
  <si>
    <t>KAKADE SHIVANJALI MANISH SUREKHA F</t>
  </si>
  <si>
    <t>KALE YASH VIJAY BHAVNA M</t>
  </si>
  <si>
    <t>KUNAAL THAKUR MADHULATA M</t>
  </si>
  <si>
    <t>KUNAL RAJU GARUD RAJASHRI M</t>
  </si>
  <si>
    <t>MAURYA ARBIND RAMNAGINA MANJU M</t>
  </si>
  <si>
    <t>MORE SUNEET SITARAM ALKA M</t>
  </si>
  <si>
    <t>MUSALE ANUSHKA SAMBHAJI RATNAPRABHA F</t>
  </si>
  <si>
    <t>NEWASKAR LAHAK JITENDRA ASHWINI F</t>
  </si>
  <si>
    <t>NIKETAN BHOJRAJ MAHAJAN SULOCHANA M</t>
  </si>
  <si>
    <t>PITLA PRASHANT MARUTI SANGITA M</t>
  </si>
  <si>
    <t>POKALE GAURAV SHIVAJI MEENA M</t>
  </si>
  <si>
    <t>PRINCE SANGITA M</t>
  </si>
  <si>
    <t>PUJARI HEMA SUNDER MEERA F</t>
  </si>
  <si>
    <t>PUJARI TEJASWINI KALLAPPA PUSHPA F</t>
  </si>
  <si>
    <t>RUCHA HARI KAPLE NILIMA F</t>
  </si>
  <si>
    <t>SAHIL PARVEZ REHANA M</t>
  </si>
  <si>
    <t>SALUNKE SAKSHI NITIN MANISHA F</t>
  </si>
  <si>
    <t>SAWASHER POONAM SHAM MALATI F</t>
  </si>
  <si>
    <t>SHIRSATH SOHAM RAMESH ASHA M</t>
  </si>
  <si>
    <t>VAISHNAVI DILIPRAO BOKADE RANJANA F</t>
  </si>
  <si>
    <t>VIPUL PRADIP POTE VARSHA M</t>
  </si>
  <si>
    <t>YUKTA SANDESH BENDE KAVITA F</t>
  </si>
  <si>
    <t>AJINKYA KISHOR TAWALARE SUVARNA M</t>
  </si>
  <si>
    <t>ARSUL PRAJAKTA TULSIRAM VANDANA F</t>
  </si>
  <si>
    <t>BARAPATRE ADITI KUNDAN REKHA F</t>
  </si>
  <si>
    <t>BHOSALE HARSHADA DEEPAK JYOTI F</t>
  </si>
  <si>
    <t>CHAUDHARY AKANSHA DILIP PRAJAKTA F</t>
  </si>
  <si>
    <t>DHANESHREE JITENDRA PATEL LATA F</t>
  </si>
  <si>
    <t>GAJRE MUKTABAI VENKATRAO KASHIBAI F</t>
  </si>
  <si>
    <t>HARAL JAYASHRI SOMINATH RUSHIGANGA F</t>
  </si>
  <si>
    <t>JADHAV KAJAL SANJAY SARLA F</t>
  </si>
  <si>
    <t>JADHAV SHIVANI MADHUKAR ANITA F</t>
  </si>
  <si>
    <t>KIRTI SANDIP SALUNKHE SUVARNA F</t>
  </si>
  <si>
    <t>LATE TEJAS MAHADEO LAXMI M</t>
  </si>
  <si>
    <t>PACHANGE SANKET RAGHUNATH SHOBHA M</t>
  </si>
  <si>
    <t>PANDURE SHWETA DNYANESHWAR LAXMI F</t>
  </si>
  <si>
    <t>PARUL KURMI SHRADDHA F</t>
  </si>
  <si>
    <t>PATIL RASHMI NANDLAL SUNANDA F</t>
  </si>
  <si>
    <t>POLSHETTIWAR AKANKSHA NANDKISHOR SAROJA F</t>
  </si>
  <si>
    <t>RANJANE SEJAL AVINASH VRUSHALI F</t>
  </si>
  <si>
    <t>SAKPAL SHIVANI ANANT MANISHA F</t>
  </si>
  <si>
    <t>SHAIKH LALBI YASIN NURJAHAN F</t>
  </si>
  <si>
    <t>THORAVE ADESH KAILAS MANISHA M</t>
  </si>
  <si>
    <t>WAGHMARE PRASHANT SUBHASH SHOBHA M</t>
  </si>
  <si>
    <t>ADALGE SWAPNIL DEEPAK ANITA M</t>
  </si>
  <si>
    <t>BHIKULE ANIKET SANJAY BABITA M</t>
  </si>
  <si>
    <t>ESHAN VIJAY KASAR SAVITA M</t>
  </si>
  <si>
    <t>MISHRA POOJA KRISHNAKUMAR RITA F</t>
  </si>
  <si>
    <t>SAMIR ARVIND KOTWAL KIRAN M</t>
  </si>
  <si>
    <t>SHAHARWALE SHUBHAM BALASAHEB SHOBHA M</t>
  </si>
  <si>
    <t>SHAIKH MUSKAAN JAVED NASIM F</t>
  </si>
  <si>
    <t>BANSODE ANIKET DATTATRAY RANJANA M</t>
  </si>
  <si>
    <t>CHALKE OMKAR MANOHAR MINAL M</t>
  </si>
  <si>
    <t>CHOBE RENUKA PRAVIN SUVARNA F</t>
  </si>
  <si>
    <t>KUMAR SANJAY SURESH SHINI M</t>
  </si>
  <si>
    <t>PATHAN UZMA MAHEBOOBKHAN AYESHA F</t>
  </si>
  <si>
    <t>SPARSHIKA PRAVIN TEMBHURNE BABITA F</t>
  </si>
  <si>
    <t>THAKUR ROHIT SHASHIKANT SNEHALATA M</t>
  </si>
  <si>
    <t>VARAK ASHOK TUKARAM SUNITA M</t>
  </si>
  <si>
    <r>
      <t>if</t>
    </r>
    <r>
      <rPr>
        <b/>
        <sz val="12"/>
        <color rgb="FF0070C0"/>
        <rFont val="Times New Roman"/>
        <family val="1"/>
      </rPr>
      <t xml:space="preserve"> 59 % or less than 59%</t>
    </r>
    <r>
      <rPr>
        <sz val="12"/>
        <color rgb="FF000000"/>
        <rFont val="Times New Roman"/>
        <family val="1"/>
      </rPr>
      <t xml:space="preserve">  of students have got 60% or more than 60%</t>
    </r>
  </si>
  <si>
    <r>
      <t xml:space="preserve">if </t>
    </r>
    <r>
      <rPr>
        <b/>
        <sz val="12"/>
        <color rgb="FF0070C0"/>
        <rFont val="Times New Roman"/>
        <family val="1"/>
      </rPr>
      <t>60 % to 69%</t>
    </r>
    <r>
      <rPr>
        <sz val="12"/>
        <color rgb="FF000000"/>
        <rFont val="Times New Roman"/>
        <family val="1"/>
      </rPr>
      <t xml:space="preserve"> of students have got 60% or more than 60% </t>
    </r>
  </si>
  <si>
    <r>
      <t xml:space="preserve">if </t>
    </r>
    <r>
      <rPr>
        <b/>
        <sz val="12"/>
        <color rgb="FF0070C0"/>
        <rFont val="Times New Roman"/>
        <family val="1"/>
      </rPr>
      <t>70 % or more than 70%</t>
    </r>
    <r>
      <rPr>
        <sz val="12"/>
        <color rgb="FF000000"/>
        <rFont val="Times New Roman"/>
        <family val="1"/>
      </rPr>
      <t xml:space="preserve"> of students have got more than 60%</t>
    </r>
  </si>
  <si>
    <t>CO PO mapping   101 Managerial Accounting</t>
  </si>
  <si>
    <t>DESCRIBE the basic concepts related to Accounting, Financial Statements,</t>
  </si>
  <si>
    <t>EXPLAIN in detail, all the theoretical concepts taught through the syllabus.</t>
  </si>
  <si>
    <t>PERFORM all the necessary calculations through the relevant numerical</t>
  </si>
  <si>
    <t>problems.</t>
  </si>
  <si>
    <t>EVALUATE the financial impact of the decision.</t>
  </si>
  <si>
    <t>CREATE the Financial Statement of Sole Proprietor, Cost Sheet and Budgets</t>
  </si>
  <si>
    <t>Managerial Accounting</t>
  </si>
  <si>
    <t>C101</t>
  </si>
  <si>
    <t>CO PO Attainment   (101 Managerial Accounting)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</si>
</sst>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15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8.75"/>
      <color theme="1"/>
      <name val="Segoe UI"/>
      <family val="2"/>
    </font>
    <font>
      <sz val="8.75"/>
      <color rgb="FF000000"/>
      <name val="Segoe UI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8"/>
      <color theme="1"/>
      <name val="Segoe UI"/>
      <family val="2"/>
    </font>
    <font>
      <sz val="9"/>
      <color rgb="FF000000"/>
      <name val="Times New Roman"/>
      <family val="1"/>
    </font>
    <font>
      <sz val="8.75"/>
      <color rgb="FF0D0D0D"/>
      <name val="Segoe UI"/>
      <family val="2"/>
    </font>
    <font>
      <b/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sz val="12"/>
      <color rgb="FF0D0D0D"/>
      <name val="Times New Roman"/>
      <family val="1"/>
    </font>
    <font>
      <b/>
      <sz val="10"/>
      <color rgb="FF00000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4">
    <xf numFmtId="0" fontId="0" fillId="0" borderId="0" xfId="0"/>
    <xf numFmtId="0" fontId="0" fillId="0" borderId="0" xfId="0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/>
    <xf numFmtId="0" fontId="0" fillId="0" borderId="25" xfId="0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0" fillId="14" borderId="33" xfId="0" applyFill="1" applyBorder="1" applyAlignment="1">
      <alignment horizontal="center" vertical="center"/>
    </xf>
    <xf numFmtId="0" fontId="0" fillId="14" borderId="34" xfId="0" applyFill="1" applyBorder="1" applyAlignment="1">
      <alignment vertical="center"/>
    </xf>
    <xf numFmtId="0" fontId="0" fillId="14" borderId="34" xfId="0" applyFill="1" applyBorder="1" applyAlignment="1">
      <alignment horizontal="center" vertical="center" wrapText="1"/>
    </xf>
    <xf numFmtId="0" fontId="0" fillId="10" borderId="34" xfId="0" applyFill="1" applyBorder="1" applyAlignment="1">
      <alignment horizontal="center" vertical="center"/>
    </xf>
    <xf numFmtId="0" fontId="0" fillId="11" borderId="35" xfId="0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13" borderId="37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/>
    <xf numFmtId="0" fontId="0" fillId="12" borderId="39" xfId="0" applyFill="1" applyBorder="1" applyAlignment="1">
      <alignment horizontal="center"/>
    </xf>
    <xf numFmtId="0" fontId="0" fillId="13" borderId="40" xfId="0" applyFill="1" applyBorder="1" applyAlignment="1">
      <alignment horizontal="center"/>
    </xf>
    <xf numFmtId="0" fontId="11" fillId="0" borderId="0" xfId="0" applyFont="1"/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2" fontId="12" fillId="0" borderId="7" xfId="0" applyNumberFormat="1" applyFont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wrapText="1"/>
    </xf>
    <xf numFmtId="0" fontId="0" fillId="9" borderId="43" xfId="0" applyFill="1" applyBorder="1" applyAlignment="1">
      <alignment vertical="center"/>
    </xf>
    <xf numFmtId="0" fontId="0" fillId="9" borderId="30" xfId="0" applyFill="1" applyBorder="1" applyAlignment="1">
      <alignment vertical="center" wrapText="1"/>
    </xf>
    <xf numFmtId="0" fontId="0" fillId="9" borderId="30" xfId="0" applyFill="1" applyBorder="1" applyAlignment="1">
      <alignment vertical="center"/>
    </xf>
    <xf numFmtId="0" fontId="0" fillId="9" borderId="30" xfId="0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13" fillId="10" borderId="7" xfId="0" applyFont="1" applyFill="1" applyBorder="1" applyAlignment="1">
      <alignment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2" fillId="10" borderId="44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9" fillId="0" borderId="0" xfId="0" applyFont="1" applyAlignment="1">
      <alignment horizontal="center"/>
    </xf>
    <xf numFmtId="0" fontId="0" fillId="18" borderId="9" xfId="0" applyFill="1" applyBorder="1"/>
    <xf numFmtId="0" fontId="0" fillId="18" borderId="9" xfId="0" applyFill="1" applyBorder="1" applyAlignment="1">
      <alignment horizontal="center"/>
    </xf>
    <xf numFmtId="0" fontId="0" fillId="14" borderId="9" xfId="0" applyFill="1" applyBorder="1"/>
    <xf numFmtId="0" fontId="15" fillId="18" borderId="1" xfId="0" applyFont="1" applyFill="1" applyBorder="1" applyAlignment="1">
      <alignment horizontal="center"/>
    </xf>
    <xf numFmtId="0" fontId="15" fillId="18" borderId="4" xfId="0" applyFont="1" applyFill="1" applyBorder="1" applyAlignment="1">
      <alignment horizontal="center"/>
    </xf>
    <xf numFmtId="0" fontId="15" fillId="18" borderId="5" xfId="0" applyFont="1" applyFill="1" applyBorder="1" applyAlignment="1">
      <alignment horizontal="center"/>
    </xf>
    <xf numFmtId="0" fontId="10" fillId="18" borderId="4" xfId="0" applyFont="1" applyFill="1" applyBorder="1" applyAlignment="1">
      <alignment horizontal="center" wrapText="1"/>
    </xf>
    <xf numFmtId="0" fontId="17" fillId="18" borderId="4" xfId="0" applyFont="1" applyFill="1" applyBorder="1" applyAlignment="1">
      <alignment horizontal="center" vertical="center"/>
    </xf>
    <xf numFmtId="0" fontId="7" fillId="18" borderId="24" xfId="0" applyFont="1" applyFill="1" applyBorder="1" applyAlignment="1">
      <alignment vertical="center" wrapText="1"/>
    </xf>
    <xf numFmtId="0" fontId="7" fillId="18" borderId="19" xfId="0" applyFont="1" applyFill="1" applyBorder="1" applyAlignment="1">
      <alignment horizontal="center" vertical="center" wrapText="1"/>
    </xf>
    <xf numFmtId="0" fontId="7" fillId="19" borderId="15" xfId="0" applyFont="1" applyFill="1" applyBorder="1" applyAlignment="1">
      <alignment horizontal="center" vertical="center" wrapText="1"/>
    </xf>
    <xf numFmtId="0" fontId="7" fillId="19" borderId="17" xfId="0" applyFont="1" applyFill="1" applyBorder="1" applyAlignment="1">
      <alignment horizontal="center" vertical="center" wrapText="1"/>
    </xf>
    <xf numFmtId="0" fontId="7" fillId="19" borderId="3" xfId="0" applyFont="1" applyFill="1" applyBorder="1" applyAlignment="1">
      <alignment vertical="center" wrapText="1"/>
    </xf>
    <xf numFmtId="0" fontId="7" fillId="19" borderId="5" xfId="0" applyFont="1" applyFill="1" applyBorder="1" applyAlignment="1">
      <alignment vertical="center" wrapText="1"/>
    </xf>
    <xf numFmtId="0" fontId="7" fillId="14" borderId="24" xfId="0" applyFont="1" applyFill="1" applyBorder="1" applyAlignment="1">
      <alignment vertical="center" wrapText="1"/>
    </xf>
    <xf numFmtId="164" fontId="2" fillId="18" borderId="4" xfId="0" applyNumberFormat="1" applyFont="1" applyFill="1" applyBorder="1" applyAlignment="1">
      <alignment horizontal="center" vertical="center"/>
    </xf>
    <xf numFmtId="164" fontId="2" fillId="18" borderId="41" xfId="0" applyNumberFormat="1" applyFont="1" applyFill="1" applyBorder="1" applyAlignment="1">
      <alignment horizontal="center" vertical="center"/>
    </xf>
    <xf numFmtId="2" fontId="0" fillId="18" borderId="4" xfId="0" applyNumberFormat="1" applyFill="1" applyBorder="1" applyAlignment="1">
      <alignment horizontal="center"/>
    </xf>
    <xf numFmtId="0" fontId="9" fillId="18" borderId="1" xfId="0" applyFont="1" applyFill="1" applyBorder="1" applyAlignment="1">
      <alignment horizontal="center"/>
    </xf>
    <xf numFmtId="0" fontId="14" fillId="18" borderId="1" xfId="0" applyFont="1" applyFill="1" applyBorder="1" applyAlignment="1">
      <alignment horizontal="center" vertical="center"/>
    </xf>
    <xf numFmtId="0" fontId="9" fillId="18" borderId="5" xfId="0" applyFont="1" applyFill="1" applyBorder="1" applyAlignment="1">
      <alignment horizontal="center"/>
    </xf>
    <xf numFmtId="0" fontId="9" fillId="18" borderId="2" xfId="0" applyFont="1" applyFill="1" applyBorder="1" applyAlignment="1">
      <alignment horizontal="center"/>
    </xf>
    <xf numFmtId="0" fontId="9" fillId="18" borderId="4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/>
    </xf>
    <xf numFmtId="0" fontId="2" fillId="24" borderId="4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164" fontId="2" fillId="23" borderId="4" xfId="0" applyNumberFormat="1" applyFont="1" applyFill="1" applyBorder="1" applyAlignment="1">
      <alignment horizontal="center" vertical="center"/>
    </xf>
    <xf numFmtId="164" fontId="2" fillId="23" borderId="0" xfId="0" applyNumberFormat="1" applyFont="1" applyFill="1" applyAlignment="1">
      <alignment horizontal="center" vertical="center"/>
    </xf>
    <xf numFmtId="0" fontId="0" fillId="26" borderId="5" xfId="0" applyFill="1" applyBorder="1"/>
    <xf numFmtId="0" fontId="0" fillId="26" borderId="4" xfId="0" applyFill="1" applyBorder="1"/>
    <xf numFmtId="0" fontId="14" fillId="19" borderId="4" xfId="0" applyFont="1" applyFill="1" applyBorder="1" applyAlignment="1">
      <alignment horizontal="center" vertical="center" wrapText="1"/>
    </xf>
    <xf numFmtId="0" fontId="14" fillId="19" borderId="5" xfId="0" applyFont="1" applyFill="1" applyBorder="1" applyAlignment="1">
      <alignment horizontal="center" vertical="center"/>
    </xf>
    <xf numFmtId="0" fontId="12" fillId="14" borderId="8" xfId="0" applyFont="1" applyFill="1" applyBorder="1" applyAlignment="1">
      <alignment vertical="center"/>
    </xf>
    <xf numFmtId="0" fontId="12" fillId="14" borderId="6" xfId="0" applyFont="1" applyFill="1" applyBorder="1" applyAlignment="1">
      <alignment vertical="center"/>
    </xf>
    <xf numFmtId="0" fontId="12" fillId="14" borderId="7" xfId="0" applyFont="1" applyFill="1" applyBorder="1" applyAlignment="1">
      <alignment horizontal="center" vertical="center"/>
    </xf>
    <xf numFmtId="0" fontId="12" fillId="14" borderId="7" xfId="0" applyFont="1" applyFill="1" applyBorder="1" applyAlignment="1">
      <alignment horizontal="center" vertical="center" wrapText="1"/>
    </xf>
    <xf numFmtId="14" fontId="12" fillId="14" borderId="6" xfId="0" applyNumberFormat="1" applyFont="1" applyFill="1" applyBorder="1" applyAlignment="1">
      <alignment horizontal="center" vertical="center"/>
    </xf>
    <xf numFmtId="0" fontId="21" fillId="0" borderId="0" xfId="0" applyFont="1"/>
    <xf numFmtId="0" fontId="21" fillId="21" borderId="33" xfId="0" applyFont="1" applyFill="1" applyBorder="1"/>
    <xf numFmtId="0" fontId="21" fillId="21" borderId="34" xfId="0" applyFont="1" applyFill="1" applyBorder="1" applyAlignment="1">
      <alignment horizontal="center"/>
    </xf>
    <xf numFmtId="0" fontId="21" fillId="21" borderId="35" xfId="0" applyFont="1" applyFill="1" applyBorder="1" applyAlignment="1">
      <alignment horizontal="center"/>
    </xf>
    <xf numFmtId="0" fontId="19" fillId="14" borderId="36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2" fontId="21" fillId="0" borderId="31" xfId="0" applyNumberFormat="1" applyFont="1" applyBorder="1" applyAlignment="1">
      <alignment horizontal="center"/>
    </xf>
    <xf numFmtId="2" fontId="21" fillId="0" borderId="63" xfId="0" applyNumberFormat="1" applyFont="1" applyBorder="1" applyAlignment="1">
      <alignment horizontal="center"/>
    </xf>
    <xf numFmtId="0" fontId="15" fillId="18" borderId="4" xfId="0" applyFont="1" applyFill="1" applyBorder="1"/>
    <xf numFmtId="0" fontId="7" fillId="29" borderId="15" xfId="0" applyFont="1" applyFill="1" applyBorder="1" applyAlignment="1">
      <alignment horizontal="center" vertical="center" wrapText="1"/>
    </xf>
    <xf numFmtId="0" fontId="7" fillId="29" borderId="17" xfId="0" applyFont="1" applyFill="1" applyBorder="1" applyAlignment="1">
      <alignment horizontal="center" vertical="center" wrapText="1"/>
    </xf>
    <xf numFmtId="0" fontId="7" fillId="29" borderId="14" xfId="0" applyFont="1" applyFill="1" applyBorder="1" applyAlignment="1">
      <alignment horizontal="center" vertical="center" wrapText="1"/>
    </xf>
    <xf numFmtId="0" fontId="7" fillId="29" borderId="16" xfId="0" applyFont="1" applyFill="1" applyBorder="1" applyAlignment="1">
      <alignment horizontal="center" vertical="center" wrapText="1"/>
    </xf>
    <xf numFmtId="0" fontId="7" fillId="18" borderId="18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/>
    </xf>
    <xf numFmtId="0" fontId="2" fillId="29" borderId="6" xfId="0" applyFont="1" applyFill="1" applyBorder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/>
    </xf>
    <xf numFmtId="0" fontId="2" fillId="29" borderId="7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0" fillId="28" borderId="9" xfId="0" applyFill="1" applyBorder="1" applyAlignment="1">
      <alignment horizontal="center"/>
    </xf>
    <xf numFmtId="0" fontId="0" fillId="20" borderId="29" xfId="0" applyFill="1" applyBorder="1"/>
    <xf numFmtId="0" fontId="0" fillId="31" borderId="4" xfId="0" applyFill="1" applyBorder="1"/>
    <xf numFmtId="0" fontId="0" fillId="29" borderId="9" xfId="0" applyFill="1" applyBorder="1"/>
    <xf numFmtId="0" fontId="0" fillId="30" borderId="9" xfId="0" applyFill="1" applyBorder="1"/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42" xfId="0" applyBorder="1"/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34" borderId="9" xfId="0" applyFill="1" applyBorder="1" applyAlignment="1">
      <alignment horizontal="center"/>
    </xf>
    <xf numFmtId="0" fontId="0" fillId="34" borderId="9" xfId="0" applyFill="1" applyBorder="1"/>
    <xf numFmtId="0" fontId="0" fillId="35" borderId="9" xfId="0" applyFill="1" applyBorder="1" applyAlignment="1">
      <alignment horizontal="center"/>
    </xf>
    <xf numFmtId="0" fontId="0" fillId="35" borderId="9" xfId="0" applyFill="1" applyBorder="1"/>
    <xf numFmtId="0" fontId="0" fillId="35" borderId="9" xfId="0" applyFill="1" applyBorder="1" applyAlignment="1">
      <alignment horizontal="left"/>
    </xf>
    <xf numFmtId="0" fontId="0" fillId="17" borderId="9" xfId="0" applyFill="1" applyBorder="1" applyAlignment="1">
      <alignment horizontal="center"/>
    </xf>
    <xf numFmtId="0" fontId="0" fillId="17" borderId="9" xfId="0" applyFill="1" applyBorder="1"/>
    <xf numFmtId="0" fontId="0" fillId="36" borderId="9" xfId="0" applyFill="1" applyBorder="1" applyAlignment="1">
      <alignment horizontal="center"/>
    </xf>
    <xf numFmtId="0" fontId="0" fillId="36" borderId="9" xfId="0" applyFill="1" applyBorder="1"/>
    <xf numFmtId="0" fontId="0" fillId="36" borderId="9" xfId="0" applyFill="1" applyBorder="1" applyAlignment="1">
      <alignment horizontal="center" vertical="center"/>
    </xf>
    <xf numFmtId="0" fontId="0" fillId="36" borderId="9" xfId="0" applyFill="1" applyBorder="1" applyAlignment="1">
      <alignment horizontal="left" vertical="center"/>
    </xf>
    <xf numFmtId="0" fontId="0" fillId="28" borderId="9" xfId="0" applyFill="1" applyBorder="1" applyAlignment="1">
      <alignment horizontal="center" vertical="center"/>
    </xf>
    <xf numFmtId="0" fontId="0" fillId="28" borderId="9" xfId="0" applyFill="1" applyBorder="1"/>
    <xf numFmtId="0" fontId="0" fillId="14" borderId="9" xfId="0" applyFill="1" applyBorder="1" applyAlignment="1">
      <alignment horizontal="center"/>
    </xf>
    <xf numFmtId="0" fontId="0" fillId="14" borderId="9" xfId="0" applyFill="1" applyBorder="1" applyAlignment="1">
      <alignment horizontal="center" vertical="center"/>
    </xf>
    <xf numFmtId="0" fontId="0" fillId="33" borderId="9" xfId="0" applyFill="1" applyBorder="1" applyAlignment="1">
      <alignment horizontal="center"/>
    </xf>
    <xf numFmtId="0" fontId="0" fillId="33" borderId="9" xfId="0" applyFill="1" applyBorder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27" borderId="9" xfId="0" applyFill="1" applyBorder="1" applyAlignment="1">
      <alignment horizontal="center"/>
    </xf>
    <xf numFmtId="0" fontId="0" fillId="27" borderId="9" xfId="0" applyFill="1" applyBorder="1" applyAlignment="1">
      <alignment horizontal="center" vertical="center"/>
    </xf>
    <xf numFmtId="0" fontId="0" fillId="27" borderId="9" xfId="0" applyFill="1" applyBorder="1"/>
    <xf numFmtId="0" fontId="0" fillId="12" borderId="9" xfId="0" applyFill="1" applyBorder="1" applyAlignment="1">
      <alignment horizontal="center" vertical="center"/>
    </xf>
    <xf numFmtId="0" fontId="0" fillId="12" borderId="37" xfId="0" applyFill="1" applyBorder="1" applyAlignment="1">
      <alignment horizontal="center" vertical="center"/>
    </xf>
    <xf numFmtId="0" fontId="0" fillId="12" borderId="9" xfId="0" applyFill="1" applyBorder="1"/>
    <xf numFmtId="0" fontId="0" fillId="12" borderId="37" xfId="0" applyFill="1" applyBorder="1"/>
    <xf numFmtId="0" fontId="0" fillId="30" borderId="9" xfId="0" applyFill="1" applyBorder="1" applyAlignment="1">
      <alignment horizontal="center"/>
    </xf>
    <xf numFmtId="0" fontId="0" fillId="30" borderId="9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32" borderId="9" xfId="0" applyFill="1" applyBorder="1" applyAlignment="1">
      <alignment horizontal="center" vertical="center"/>
    </xf>
    <xf numFmtId="0" fontId="0" fillId="23" borderId="9" xfId="0" applyFill="1" applyBorder="1" applyAlignment="1">
      <alignment horizontal="center" vertical="center"/>
    </xf>
    <xf numFmtId="0" fontId="0" fillId="24" borderId="9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0" fillId="33" borderId="25" xfId="0" applyFill="1" applyBorder="1" applyAlignment="1">
      <alignment horizontal="center"/>
    </xf>
    <xf numFmtId="0" fontId="0" fillId="0" borderId="25" xfId="0" applyBorder="1"/>
    <xf numFmtId="0" fontId="0" fillId="30" borderId="33" xfId="0" applyFill="1" applyBorder="1" applyAlignment="1">
      <alignment horizontal="center"/>
    </xf>
    <xf numFmtId="0" fontId="0" fillId="30" borderId="34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18" borderId="34" xfId="0" applyFill="1" applyBorder="1" applyAlignment="1">
      <alignment horizontal="center"/>
    </xf>
    <xf numFmtId="0" fontId="0" fillId="32" borderId="34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0" fillId="28" borderId="34" xfId="0" applyFill="1" applyBorder="1"/>
    <xf numFmtId="0" fontId="0" fillId="23" borderId="34" xfId="0" applyFill="1" applyBorder="1" applyAlignment="1">
      <alignment horizontal="center" vertical="center"/>
    </xf>
    <xf numFmtId="0" fontId="0" fillId="27" borderId="34" xfId="0" applyFill="1" applyBorder="1" applyAlignment="1">
      <alignment horizontal="center" vertical="center"/>
    </xf>
    <xf numFmtId="0" fontId="0" fillId="24" borderId="34" xfId="0" applyFill="1" applyBorder="1" applyAlignment="1">
      <alignment horizontal="center"/>
    </xf>
    <xf numFmtId="0" fontId="0" fillId="29" borderId="34" xfId="0" applyFill="1" applyBorder="1" applyAlignment="1">
      <alignment horizontal="center"/>
    </xf>
    <xf numFmtId="0" fontId="0" fillId="10" borderId="34" xfId="0" applyFill="1" applyBorder="1" applyAlignment="1">
      <alignment horizontal="center"/>
    </xf>
    <xf numFmtId="0" fontId="0" fillId="12" borderId="34" xfId="0" applyFill="1" applyBorder="1" applyAlignment="1">
      <alignment horizontal="center" vertical="center"/>
    </xf>
    <xf numFmtId="0" fontId="0" fillId="12" borderId="35" xfId="0" applyFill="1" applyBorder="1" applyAlignment="1">
      <alignment horizontal="center" vertical="center"/>
    </xf>
    <xf numFmtId="0" fontId="0" fillId="30" borderId="36" xfId="0" applyFill="1" applyBorder="1" applyAlignment="1">
      <alignment horizontal="center" vertical="center"/>
    </xf>
    <xf numFmtId="0" fontId="0" fillId="30" borderId="36" xfId="0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2" fontId="0" fillId="0" borderId="39" xfId="0" applyNumberFormat="1" applyBorder="1" applyAlignment="1">
      <alignment horizontal="center"/>
    </xf>
    <xf numFmtId="0" fontId="0" fillId="0" borderId="34" xfId="0" applyBorder="1"/>
    <xf numFmtId="0" fontId="0" fillId="0" borderId="34" xfId="0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12" fillId="7" borderId="7" xfId="0" applyFont="1" applyFill="1" applyBorder="1" applyAlignment="1">
      <alignment vertical="center"/>
    </xf>
    <xf numFmtId="0" fontId="12" fillId="29" borderId="8" xfId="0" applyFont="1" applyFill="1" applyBorder="1" applyAlignment="1">
      <alignment horizontal="center" vertical="center"/>
    </xf>
    <xf numFmtId="0" fontId="12" fillId="30" borderId="6" xfId="0" applyFont="1" applyFill="1" applyBorder="1" applyAlignment="1">
      <alignment horizontal="center" vertical="center"/>
    </xf>
    <xf numFmtId="0" fontId="13" fillId="38" borderId="7" xfId="0" applyFont="1" applyFill="1" applyBorder="1" applyAlignment="1">
      <alignment vertical="center" wrapText="1"/>
    </xf>
    <xf numFmtId="0" fontId="12" fillId="38" borderId="7" xfId="0" applyFont="1" applyFill="1" applyBorder="1" applyAlignment="1">
      <alignment vertical="center" wrapText="1"/>
    </xf>
    <xf numFmtId="0" fontId="12" fillId="38" borderId="7" xfId="0" applyFont="1" applyFill="1" applyBorder="1" applyAlignment="1">
      <alignment vertical="center"/>
    </xf>
    <xf numFmtId="0" fontId="7" fillId="39" borderId="15" xfId="0" applyFont="1" applyFill="1" applyBorder="1" applyAlignment="1">
      <alignment horizontal="center" vertical="center" wrapText="1"/>
    </xf>
    <xf numFmtId="0" fontId="7" fillId="39" borderId="17" xfId="0" applyFont="1" applyFill="1" applyBorder="1" applyAlignment="1">
      <alignment horizontal="center" vertical="center" wrapText="1"/>
    </xf>
    <xf numFmtId="0" fontId="7" fillId="39" borderId="14" xfId="0" applyFont="1" applyFill="1" applyBorder="1" applyAlignment="1">
      <alignment horizontal="center" vertical="center" wrapText="1"/>
    </xf>
    <xf numFmtId="0" fontId="7" fillId="39" borderId="16" xfId="0" applyFont="1" applyFill="1" applyBorder="1" applyAlignment="1">
      <alignment horizontal="center" vertical="center" wrapText="1"/>
    </xf>
    <xf numFmtId="0" fontId="0" fillId="30" borderId="49" xfId="0" applyFill="1" applyBorder="1" applyAlignment="1">
      <alignment horizontal="center" vertical="center"/>
    </xf>
    <xf numFmtId="0" fontId="0" fillId="30" borderId="50" xfId="0" applyFill="1" applyBorder="1" applyAlignment="1">
      <alignment horizontal="center" vertical="center"/>
    </xf>
    <xf numFmtId="0" fontId="0" fillId="30" borderId="50" xfId="0" applyFill="1" applyBorder="1" applyAlignment="1">
      <alignment horizontal="center" vertical="center" wrapText="1"/>
    </xf>
    <xf numFmtId="0" fontId="0" fillId="30" borderId="68" xfId="0" applyFill="1" applyBorder="1" applyAlignment="1">
      <alignment horizontal="center" vertical="center" wrapText="1"/>
    </xf>
    <xf numFmtId="0" fontId="21" fillId="40" borderId="36" xfId="0" applyFont="1" applyFill="1" applyBorder="1"/>
    <xf numFmtId="0" fontId="21" fillId="0" borderId="36" xfId="0" applyFont="1" applyBorder="1"/>
    <xf numFmtId="0" fontId="21" fillId="0" borderId="9" xfId="0" applyFont="1" applyBorder="1"/>
    <xf numFmtId="0" fontId="21" fillId="0" borderId="37" xfId="0" applyFont="1" applyBorder="1"/>
    <xf numFmtId="0" fontId="21" fillId="29" borderId="36" xfId="0" applyFont="1" applyFill="1" applyBorder="1"/>
    <xf numFmtId="0" fontId="21" fillId="29" borderId="9" xfId="0" applyFont="1" applyFill="1" applyBorder="1"/>
    <xf numFmtId="0" fontId="21" fillId="29" borderId="37" xfId="0" applyFont="1" applyFill="1" applyBorder="1"/>
    <xf numFmtId="0" fontId="7" fillId="0" borderId="76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/>
    </xf>
    <xf numFmtId="0" fontId="21" fillId="40" borderId="43" xfId="0" applyFont="1" applyFill="1" applyBorder="1"/>
    <xf numFmtId="0" fontId="21" fillId="14" borderId="62" xfId="0" applyFont="1" applyFill="1" applyBorder="1" applyAlignment="1">
      <alignment horizontal="center"/>
    </xf>
    <xf numFmtId="0" fontId="0" fillId="0" borderId="9" xfId="0" applyBorder="1" applyAlignment="1">
      <alignment horizontal="center" vertical="top"/>
    </xf>
    <xf numFmtId="0" fontId="26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top"/>
    </xf>
    <xf numFmtId="0" fontId="29" fillId="0" borderId="9" xfId="0" applyFont="1" applyBorder="1" applyAlignment="1">
      <alignment horizontal="center" vertical="top"/>
    </xf>
    <xf numFmtId="0" fontId="29" fillId="0" borderId="9" xfId="0" applyFont="1" applyBorder="1" applyAlignment="1">
      <alignment vertical="top"/>
    </xf>
    <xf numFmtId="0" fontId="26" fillId="0" borderId="9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top"/>
    </xf>
    <xf numFmtId="0" fontId="31" fillId="0" borderId="9" xfId="0" applyFont="1" applyBorder="1" applyAlignment="1">
      <alignment vertical="top"/>
    </xf>
    <xf numFmtId="0" fontId="0" fillId="0" borderId="9" xfId="0" applyBorder="1" applyAlignment="1">
      <alignment vertical="top"/>
    </xf>
    <xf numFmtId="0" fontId="32" fillId="41" borderId="9" xfId="0" applyFont="1" applyFill="1" applyBorder="1" applyAlignment="1">
      <alignment horizontal="center" vertical="center" wrapText="1"/>
    </xf>
    <xf numFmtId="0" fontId="33" fillId="17" borderId="61" xfId="0" applyFont="1" applyFill="1" applyBorder="1" applyAlignment="1">
      <alignment horizontal="center" vertical="center" wrapText="1"/>
    </xf>
    <xf numFmtId="0" fontId="33" fillId="17" borderId="37" xfId="0" applyFont="1" applyFill="1" applyBorder="1" applyAlignment="1">
      <alignment horizontal="center" vertical="center" wrapText="1"/>
    </xf>
    <xf numFmtId="0" fontId="33" fillId="17" borderId="40" xfId="0" applyFont="1" applyFill="1" applyBorder="1" applyAlignment="1">
      <alignment horizontal="center" vertical="center" wrapText="1"/>
    </xf>
    <xf numFmtId="0" fontId="12" fillId="24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6" borderId="7" xfId="0" applyFont="1" applyFill="1" applyBorder="1" applyAlignment="1">
      <alignment vertical="center" wrapText="1"/>
    </xf>
    <xf numFmtId="0" fontId="12" fillId="6" borderId="7" xfId="0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33" fillId="0" borderId="0" xfId="0" applyFont="1" applyAlignment="1">
      <alignment horizontal="center" wrapText="1"/>
    </xf>
    <xf numFmtId="0" fontId="14" fillId="12" borderId="43" xfId="0" applyFont="1" applyFill="1" applyBorder="1" applyAlignment="1">
      <alignment vertical="center" wrapText="1"/>
    </xf>
    <xf numFmtId="0" fontId="14" fillId="12" borderId="9" xfId="0" applyFont="1" applyFill="1" applyBorder="1" applyAlignment="1">
      <alignment vertical="center" wrapText="1"/>
    </xf>
    <xf numFmtId="0" fontId="14" fillId="12" borderId="36" xfId="0" applyFont="1" applyFill="1" applyBorder="1" applyAlignment="1">
      <alignment vertical="center" wrapText="1"/>
    </xf>
    <xf numFmtId="0" fontId="14" fillId="12" borderId="38" xfId="0" applyFont="1" applyFill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2" fillId="24" borderId="4" xfId="0" applyFont="1" applyFill="1" applyBorder="1" applyAlignment="1">
      <alignment horizontal="center" vertical="center" wrapText="1"/>
    </xf>
    <xf numFmtId="0" fontId="12" fillId="2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8" borderId="6" xfId="0" applyFont="1" applyFill="1" applyBorder="1" applyAlignment="1">
      <alignment horizontal="center" vertical="center" wrapText="1"/>
    </xf>
    <xf numFmtId="0" fontId="12" fillId="18" borderId="7" xfId="0" applyFont="1" applyFill="1" applyBorder="1" applyAlignment="1">
      <alignment horizontal="center" vertical="center" wrapText="1"/>
    </xf>
    <xf numFmtId="0" fontId="12" fillId="27" borderId="7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35" fillId="41" borderId="9" xfId="0" applyFont="1" applyFill="1" applyBorder="1" applyAlignment="1">
      <alignment horizontal="center" vertical="center" wrapText="1"/>
    </xf>
    <xf numFmtId="0" fontId="33" fillId="38" borderId="7" xfId="0" applyFont="1" applyFill="1" applyBorder="1" applyAlignment="1">
      <alignment vertical="center" wrapText="1"/>
    </xf>
    <xf numFmtId="0" fontId="33" fillId="18" borderId="33" xfId="0" applyFont="1" applyFill="1" applyBorder="1" applyAlignment="1">
      <alignment horizontal="center" wrapText="1"/>
    </xf>
    <xf numFmtId="0" fontId="33" fillId="18" borderId="34" xfId="0" applyFont="1" applyFill="1" applyBorder="1" applyAlignment="1">
      <alignment horizontal="center" wrapText="1"/>
    </xf>
    <xf numFmtId="0" fontId="33" fillId="18" borderId="35" xfId="0" applyFont="1" applyFill="1" applyBorder="1" applyAlignment="1">
      <alignment horizontal="center" wrapText="1"/>
    </xf>
    <xf numFmtId="0" fontId="14" fillId="18" borderId="38" xfId="0" applyFont="1" applyFill="1" applyBorder="1" applyAlignment="1">
      <alignment horizontal="center" vertical="center" wrapText="1"/>
    </xf>
    <xf numFmtId="0" fontId="33" fillId="18" borderId="39" xfId="0" applyFont="1" applyFill="1" applyBorder="1" applyAlignment="1">
      <alignment horizontal="center" wrapText="1"/>
    </xf>
    <xf numFmtId="0" fontId="33" fillId="18" borderId="40" xfId="0" applyFont="1" applyFill="1" applyBorder="1" applyAlignment="1">
      <alignment horizontal="center" wrapText="1"/>
    </xf>
    <xf numFmtId="0" fontId="14" fillId="10" borderId="45" xfId="0" applyFont="1" applyFill="1" applyBorder="1" applyAlignment="1">
      <alignment horizontal="center" vertical="center" wrapText="1"/>
    </xf>
    <xf numFmtId="0" fontId="14" fillId="15" borderId="3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 wrapText="1"/>
    </xf>
    <xf numFmtId="0" fontId="12" fillId="16" borderId="7" xfId="0" applyFont="1" applyFill="1" applyBorder="1" applyAlignment="1">
      <alignment horizontal="center" vertical="center" wrapText="1"/>
    </xf>
    <xf numFmtId="0" fontId="12" fillId="19" borderId="4" xfId="0" applyFont="1" applyFill="1" applyBorder="1" applyAlignment="1">
      <alignment vertical="center" wrapText="1"/>
    </xf>
    <xf numFmtId="0" fontId="12" fillId="19" borderId="5" xfId="0" applyFont="1" applyFill="1" applyBorder="1" applyAlignment="1">
      <alignment vertical="center" wrapText="1"/>
    </xf>
    <xf numFmtId="0" fontId="12" fillId="27" borderId="8" xfId="0" applyFont="1" applyFill="1" applyBorder="1" applyAlignment="1">
      <alignment vertical="center" wrapText="1"/>
    </xf>
    <xf numFmtId="0" fontId="12" fillId="27" borderId="6" xfId="0" applyFont="1" applyFill="1" applyBorder="1" applyAlignment="1">
      <alignment vertical="center" wrapText="1"/>
    </xf>
    <xf numFmtId="0" fontId="12" fillId="27" borderId="7" xfId="0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2" fillId="0" borderId="9" xfId="0" applyFont="1" applyBorder="1" applyAlignment="1">
      <alignment vertical="top" wrapText="1"/>
    </xf>
    <xf numFmtId="1" fontId="12" fillId="0" borderId="7" xfId="0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top" wrapText="1"/>
    </xf>
    <xf numFmtId="0" fontId="13" fillId="0" borderId="9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center" wrapText="1"/>
    </xf>
    <xf numFmtId="0" fontId="14" fillId="38" borderId="7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vertical="center" wrapText="1"/>
    </xf>
    <xf numFmtId="0" fontId="14" fillId="38" borderId="5" xfId="0" applyFont="1" applyFill="1" applyBorder="1" applyAlignment="1">
      <alignment vertical="center" wrapText="1"/>
    </xf>
    <xf numFmtId="0" fontId="13" fillId="0" borderId="48" xfId="0" applyFont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14" fillId="20" borderId="52" xfId="0" applyFont="1" applyFill="1" applyBorder="1" applyAlignment="1">
      <alignment horizontal="center" vertical="center" wrapText="1"/>
    </xf>
    <xf numFmtId="0" fontId="33" fillId="19" borderId="47" xfId="0" applyFont="1" applyFill="1" applyBorder="1" applyAlignment="1">
      <alignment horizontal="center" wrapText="1"/>
    </xf>
    <xf numFmtId="0" fontId="33" fillId="19" borderId="48" xfId="0" applyFont="1" applyFill="1" applyBorder="1" applyAlignment="1">
      <alignment horizontal="center" wrapText="1"/>
    </xf>
    <xf numFmtId="0" fontId="33" fillId="19" borderId="60" xfId="0" applyFont="1" applyFill="1" applyBorder="1" applyAlignment="1">
      <alignment horizontal="center" wrapText="1"/>
    </xf>
    <xf numFmtId="0" fontId="33" fillId="22" borderId="4" xfId="0" applyFont="1" applyFill="1" applyBorder="1" applyAlignment="1">
      <alignment horizontal="center" wrapText="1"/>
    </xf>
    <xf numFmtId="0" fontId="33" fillId="22" borderId="4" xfId="0" applyFont="1" applyFill="1" applyBorder="1" applyAlignment="1">
      <alignment wrapText="1"/>
    </xf>
    <xf numFmtId="0" fontId="33" fillId="20" borderId="53" xfId="0" applyFont="1" applyFill="1" applyBorder="1" applyAlignment="1">
      <alignment horizontal="center" wrapText="1"/>
    </xf>
    <xf numFmtId="0" fontId="13" fillId="0" borderId="55" xfId="0" applyFont="1" applyBorder="1" applyAlignment="1">
      <alignment horizontal="center" wrapText="1"/>
    </xf>
    <xf numFmtId="0" fontId="13" fillId="0" borderId="30" xfId="0" applyFont="1" applyBorder="1" applyAlignment="1">
      <alignment horizontal="center" wrapText="1"/>
    </xf>
    <xf numFmtId="0" fontId="13" fillId="0" borderId="30" xfId="0" applyFont="1" applyBorder="1" applyAlignment="1">
      <alignment wrapText="1"/>
    </xf>
    <xf numFmtId="0" fontId="13" fillId="0" borderId="30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wrapText="1"/>
    </xf>
    <xf numFmtId="0" fontId="33" fillId="17" borderId="29" xfId="0" applyFont="1" applyFill="1" applyBorder="1" applyAlignment="1">
      <alignment horizontal="center" wrapText="1"/>
    </xf>
    <xf numFmtId="0" fontId="13" fillId="0" borderId="46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0" borderId="9" xfId="0" applyFont="1" applyBorder="1" applyAlignment="1">
      <alignment horizontal="center" wrapText="1"/>
    </xf>
    <xf numFmtId="0" fontId="33" fillId="17" borderId="4" xfId="0" applyFont="1" applyFill="1" applyBorder="1" applyAlignment="1">
      <alignment horizontal="center" wrapText="1"/>
    </xf>
    <xf numFmtId="0" fontId="33" fillId="20" borderId="54" xfId="0" applyFont="1" applyFill="1" applyBorder="1" applyAlignment="1">
      <alignment horizontal="center" wrapText="1"/>
    </xf>
    <xf numFmtId="0" fontId="13" fillId="0" borderId="51" xfId="0" applyFont="1" applyBorder="1" applyAlignment="1">
      <alignment wrapText="1"/>
    </xf>
    <xf numFmtId="0" fontId="13" fillId="0" borderId="39" xfId="0" applyFont="1" applyBorder="1" applyAlignment="1">
      <alignment wrapText="1"/>
    </xf>
    <xf numFmtId="0" fontId="13" fillId="0" borderId="39" xfId="0" applyFont="1" applyBorder="1" applyAlignment="1">
      <alignment horizont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wrapText="1"/>
    </xf>
    <xf numFmtId="0" fontId="12" fillId="10" borderId="44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36" fillId="4" borderId="7" xfId="0" applyFont="1" applyFill="1" applyBorder="1" applyAlignment="1">
      <alignment horizontal="center" vertical="center" wrapText="1"/>
    </xf>
    <xf numFmtId="0" fontId="21" fillId="0" borderId="75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44" xfId="0" applyFont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15" fillId="10" borderId="5" xfId="0" applyFont="1" applyFill="1" applyBorder="1" applyAlignment="1">
      <alignment horizontal="center"/>
    </xf>
    <xf numFmtId="9" fontId="25" fillId="9" borderId="47" xfId="0" applyNumberFormat="1" applyFont="1" applyFill="1" applyBorder="1" applyAlignment="1">
      <alignment horizontal="center"/>
    </xf>
    <xf numFmtId="0" fontId="25" fillId="9" borderId="48" xfId="0" applyFont="1" applyFill="1" applyBorder="1" applyAlignment="1">
      <alignment horizontal="center"/>
    </xf>
    <xf numFmtId="0" fontId="25" fillId="9" borderId="64" xfId="0" applyFont="1" applyFill="1" applyBorder="1" applyAlignment="1">
      <alignment horizontal="center"/>
    </xf>
    <xf numFmtId="0" fontId="21" fillId="0" borderId="77" xfId="0" applyFont="1" applyBorder="1" applyAlignment="1">
      <alignment horizontal="center"/>
    </xf>
    <xf numFmtId="0" fontId="21" fillId="0" borderId="78" xfId="0" applyFont="1" applyBorder="1" applyAlignment="1">
      <alignment horizontal="center"/>
    </xf>
    <xf numFmtId="0" fontId="21" fillId="0" borderId="79" xfId="0" applyFont="1" applyBorder="1" applyAlignment="1">
      <alignment horizontal="center"/>
    </xf>
    <xf numFmtId="0" fontId="21" fillId="0" borderId="70" xfId="0" applyFont="1" applyBorder="1" applyAlignment="1">
      <alignment horizontal="center"/>
    </xf>
    <xf numFmtId="0" fontId="21" fillId="0" borderId="69" xfId="0" applyFont="1" applyBorder="1" applyAlignment="1">
      <alignment horizontal="center"/>
    </xf>
    <xf numFmtId="0" fontId="21" fillId="0" borderId="71" xfId="0" applyFont="1" applyBorder="1" applyAlignment="1">
      <alignment horizontal="center"/>
    </xf>
    <xf numFmtId="0" fontId="21" fillId="0" borderId="72" xfId="0" applyFont="1" applyBorder="1" applyAlignment="1">
      <alignment horizontal="center"/>
    </xf>
    <xf numFmtId="0" fontId="21" fillId="0" borderId="73" xfId="0" applyFont="1" applyBorder="1" applyAlignment="1">
      <alignment horizontal="center"/>
    </xf>
    <xf numFmtId="0" fontId="21" fillId="0" borderId="74" xfId="0" applyFont="1" applyBorder="1" applyAlignment="1">
      <alignment horizontal="center"/>
    </xf>
    <xf numFmtId="0" fontId="15" fillId="19" borderId="1" xfId="0" applyFont="1" applyFill="1" applyBorder="1" applyAlignment="1">
      <alignment horizontal="center"/>
    </xf>
    <xf numFmtId="0" fontId="15" fillId="19" borderId="2" xfId="0" applyFont="1" applyFill="1" applyBorder="1" applyAlignment="1">
      <alignment horizontal="center"/>
    </xf>
    <xf numFmtId="0" fontId="15" fillId="19" borderId="5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/>
    </xf>
    <xf numFmtId="9" fontId="25" fillId="9" borderId="1" xfId="0" applyNumberFormat="1" applyFont="1" applyFill="1" applyBorder="1" applyAlignment="1">
      <alignment horizontal="center"/>
    </xf>
    <xf numFmtId="0" fontId="25" fillId="9" borderId="2" xfId="0" applyFont="1" applyFill="1" applyBorder="1" applyAlignment="1">
      <alignment horizontal="center"/>
    </xf>
    <xf numFmtId="0" fontId="25" fillId="9" borderId="5" xfId="0" applyFont="1" applyFill="1" applyBorder="1" applyAlignment="1">
      <alignment horizontal="center"/>
    </xf>
    <xf numFmtId="0" fontId="21" fillId="40" borderId="30" xfId="0" applyFont="1" applyFill="1" applyBorder="1" applyAlignment="1">
      <alignment horizontal="center"/>
    </xf>
    <xf numFmtId="0" fontId="21" fillId="40" borderId="61" xfId="0" applyFont="1" applyFill="1" applyBorder="1" applyAlignment="1">
      <alignment horizontal="center"/>
    </xf>
    <xf numFmtId="0" fontId="21" fillId="40" borderId="9" xfId="0" applyFont="1" applyFill="1" applyBorder="1" applyAlignment="1">
      <alignment horizontal="center"/>
    </xf>
    <xf numFmtId="0" fontId="21" fillId="40" borderId="37" xfId="0" applyFont="1" applyFill="1" applyBorder="1" applyAlignment="1">
      <alignment horizontal="center"/>
    </xf>
    <xf numFmtId="0" fontId="21" fillId="0" borderId="62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63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center" wrapText="1"/>
    </xf>
    <xf numFmtId="0" fontId="33" fillId="10" borderId="2" xfId="0" applyFont="1" applyFill="1" applyBorder="1" applyAlignment="1">
      <alignment horizontal="center" wrapText="1"/>
    </xf>
    <xf numFmtId="0" fontId="33" fillId="10" borderId="5" xfId="0" applyFont="1" applyFill="1" applyBorder="1" applyAlignment="1">
      <alignment horizontal="center" wrapText="1"/>
    </xf>
    <xf numFmtId="0" fontId="14" fillId="19" borderId="1" xfId="0" applyFont="1" applyFill="1" applyBorder="1" applyAlignment="1">
      <alignment horizontal="center" vertical="center" wrapText="1"/>
    </xf>
    <xf numFmtId="0" fontId="14" fillId="19" borderId="5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left" vertical="center" wrapText="1"/>
    </xf>
    <xf numFmtId="0" fontId="12" fillId="17" borderId="2" xfId="0" applyFont="1" applyFill="1" applyBorder="1" applyAlignment="1">
      <alignment horizontal="left" vertical="center" wrapText="1"/>
    </xf>
    <xf numFmtId="0" fontId="12" fillId="17" borderId="5" xfId="0" applyFont="1" applyFill="1" applyBorder="1" applyAlignment="1">
      <alignment horizontal="left" vertical="center" wrapText="1"/>
    </xf>
    <xf numFmtId="0" fontId="33" fillId="19" borderId="1" xfId="0" applyFont="1" applyFill="1" applyBorder="1" applyAlignment="1">
      <alignment horizontal="center" vertical="center" wrapText="1"/>
    </xf>
    <xf numFmtId="0" fontId="33" fillId="19" borderId="2" xfId="0" applyFont="1" applyFill="1" applyBorder="1" applyAlignment="1">
      <alignment horizontal="center" vertical="center" wrapText="1"/>
    </xf>
    <xf numFmtId="0" fontId="33" fillId="19" borderId="5" xfId="0" applyFont="1" applyFill="1" applyBorder="1" applyAlignment="1">
      <alignment horizontal="center" vertical="center" wrapText="1"/>
    </xf>
    <xf numFmtId="0" fontId="33" fillId="19" borderId="49" xfId="0" applyFont="1" applyFill="1" applyBorder="1" applyAlignment="1">
      <alignment horizontal="center" wrapText="1"/>
    </xf>
    <xf numFmtId="0" fontId="33" fillId="19" borderId="50" xfId="0" applyFont="1" applyFill="1" applyBorder="1" applyAlignment="1">
      <alignment horizontal="center" wrapText="1"/>
    </xf>
    <xf numFmtId="0" fontId="33" fillId="19" borderId="59" xfId="0" applyFont="1" applyFill="1" applyBorder="1" applyAlignment="1">
      <alignment horizontal="center" wrapText="1"/>
    </xf>
    <xf numFmtId="0" fontId="12" fillId="29" borderId="1" xfId="0" applyFont="1" applyFill="1" applyBorder="1" applyAlignment="1">
      <alignment horizontal="center" vertical="center" wrapText="1"/>
    </xf>
    <xf numFmtId="0" fontId="12" fillId="29" borderId="5" xfId="0" applyFont="1" applyFill="1" applyBorder="1" applyAlignment="1">
      <alignment horizontal="center" vertical="center" wrapText="1"/>
    </xf>
    <xf numFmtId="0" fontId="12" fillId="37" borderId="1" xfId="0" applyFont="1" applyFill="1" applyBorder="1" applyAlignment="1">
      <alignment horizontal="left" vertical="center" wrapText="1"/>
    </xf>
    <xf numFmtId="0" fontId="12" fillId="37" borderId="2" xfId="0" applyFont="1" applyFill="1" applyBorder="1" applyAlignment="1">
      <alignment horizontal="left" vertical="center" wrapText="1"/>
    </xf>
    <xf numFmtId="0" fontId="12" fillId="37" borderId="5" xfId="0" applyFont="1" applyFill="1" applyBorder="1" applyAlignment="1">
      <alignment horizontal="left" vertical="center" wrapText="1"/>
    </xf>
    <xf numFmtId="0" fontId="12" fillId="19" borderId="1" xfId="0" applyFont="1" applyFill="1" applyBorder="1" applyAlignment="1">
      <alignment horizontal="center" vertical="center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3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6" fillId="23" borderId="10" xfId="0" applyFont="1" applyFill="1" applyBorder="1" applyAlignment="1">
      <alignment horizontal="left" vertical="center" wrapText="1" indent="7"/>
    </xf>
    <xf numFmtId="0" fontId="6" fillId="23" borderId="11" xfId="0" applyFont="1" applyFill="1" applyBorder="1" applyAlignment="1">
      <alignment horizontal="left" vertical="center" wrapText="1" indent="7"/>
    </xf>
    <xf numFmtId="0" fontId="6" fillId="23" borderId="12" xfId="0" applyFont="1" applyFill="1" applyBorder="1" applyAlignment="1">
      <alignment horizontal="left" vertical="center" wrapText="1" indent="7"/>
    </xf>
    <xf numFmtId="0" fontId="7" fillId="39" borderId="21" xfId="0" applyFont="1" applyFill="1" applyBorder="1" applyAlignment="1">
      <alignment horizontal="center" vertical="center" wrapText="1"/>
    </xf>
    <xf numFmtId="0" fontId="7" fillId="39" borderId="13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left" vertical="center" wrapText="1" indent="7"/>
    </xf>
    <xf numFmtId="0" fontId="6" fillId="19" borderId="11" xfId="0" applyFont="1" applyFill="1" applyBorder="1" applyAlignment="1">
      <alignment horizontal="left" vertical="center" wrapText="1" indent="7"/>
    </xf>
    <xf numFmtId="0" fontId="6" fillId="19" borderId="12" xfId="0" applyFont="1" applyFill="1" applyBorder="1" applyAlignment="1">
      <alignment horizontal="left" vertical="center" wrapText="1" indent="7"/>
    </xf>
    <xf numFmtId="0" fontId="7" fillId="29" borderId="21" xfId="0" applyFont="1" applyFill="1" applyBorder="1" applyAlignment="1">
      <alignment horizontal="center" vertical="center" wrapText="1"/>
    </xf>
    <xf numFmtId="0" fontId="7" fillId="29" borderId="13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/>
    </xf>
    <xf numFmtId="0" fontId="20" fillId="10" borderId="2" xfId="0" applyFont="1" applyFill="1" applyBorder="1" applyAlignment="1">
      <alignment horizontal="center"/>
    </xf>
    <xf numFmtId="0" fontId="20" fillId="10" borderId="5" xfId="0" applyFont="1" applyFill="1" applyBorder="1" applyAlignment="1">
      <alignment horizontal="center"/>
    </xf>
    <xf numFmtId="0" fontId="6" fillId="25" borderId="28" xfId="0" applyFont="1" applyFill="1" applyBorder="1" applyAlignment="1">
      <alignment horizontal="center" vertical="center" wrapText="1"/>
    </xf>
    <xf numFmtId="0" fontId="6" fillId="25" borderId="22" xfId="0" applyFont="1" applyFill="1" applyBorder="1" applyAlignment="1">
      <alignment horizontal="center" vertical="center" wrapText="1"/>
    </xf>
    <xf numFmtId="0" fontId="6" fillId="25" borderId="23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0" fillId="10" borderId="1" xfId="0" applyFont="1" applyFill="1" applyBorder="1" applyAlignment="1">
      <alignment horizontal="center"/>
    </xf>
    <xf numFmtId="0" fontId="10" fillId="10" borderId="2" xfId="0" applyFont="1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6" borderId="2" xfId="0" applyFill="1" applyBorder="1" applyAlignment="1">
      <alignment horizontal="left" vertical="center" wrapText="1"/>
    </xf>
    <xf numFmtId="0" fontId="0" fillId="36" borderId="5" xfId="0" applyFill="1" applyBorder="1" applyAlignment="1">
      <alignment horizontal="left" vertical="center" wrapText="1"/>
    </xf>
    <xf numFmtId="0" fontId="0" fillId="0" borderId="2" xfId="0" applyBorder="1"/>
    <xf numFmtId="0" fontId="0" fillId="0" borderId="5" xfId="0" applyBorder="1"/>
    <xf numFmtId="0" fontId="0" fillId="0" borderId="1" xfId="0" applyBorder="1"/>
    <xf numFmtId="0" fontId="0" fillId="17" borderId="2" xfId="0" applyFill="1" applyBorder="1" applyAlignment="1">
      <alignment horizontal="left"/>
    </xf>
    <xf numFmtId="0" fontId="0" fillId="17" borderId="5" xfId="0" applyFill="1" applyBorder="1" applyAlignment="1">
      <alignment horizontal="left"/>
    </xf>
    <xf numFmtId="0" fontId="0" fillId="36" borderId="2" xfId="0" applyFill="1" applyBorder="1" applyAlignment="1">
      <alignment horizontal="left"/>
    </xf>
    <xf numFmtId="0" fontId="0" fillId="36" borderId="5" xfId="0" applyFill="1" applyBorder="1" applyAlignment="1">
      <alignment horizontal="left"/>
    </xf>
    <xf numFmtId="0" fontId="9" fillId="22" borderId="1" xfId="0" applyFont="1" applyFill="1" applyBorder="1" applyAlignment="1">
      <alignment horizontal="center"/>
    </xf>
    <xf numFmtId="0" fontId="9" fillId="22" borderId="2" xfId="0" applyFont="1" applyFill="1" applyBorder="1" applyAlignment="1">
      <alignment horizontal="center"/>
    </xf>
    <xf numFmtId="0" fontId="9" fillId="22" borderId="5" xfId="0" applyFont="1" applyFill="1" applyBorder="1" applyAlignment="1">
      <alignment horizontal="center"/>
    </xf>
    <xf numFmtId="0" fontId="0" fillId="35" borderId="2" xfId="0" applyFill="1" applyBorder="1" applyAlignment="1">
      <alignment horizontal="left"/>
    </xf>
    <xf numFmtId="0" fontId="0" fillId="35" borderId="5" xfId="0" applyFill="1" applyBorder="1" applyAlignment="1">
      <alignment horizontal="left"/>
    </xf>
    <xf numFmtId="0" fontId="0" fillId="34" borderId="2" xfId="0" applyFill="1" applyBorder="1" applyAlignment="1">
      <alignment horizontal="left"/>
    </xf>
    <xf numFmtId="0" fontId="0" fillId="34" borderId="5" xfId="0" applyFill="1" applyBorder="1" applyAlignment="1">
      <alignment horizontal="left"/>
    </xf>
    <xf numFmtId="0" fontId="0" fillId="31" borderId="1" xfId="0" applyFill="1" applyBorder="1" applyAlignment="1">
      <alignment horizontal="center"/>
    </xf>
    <xf numFmtId="0" fontId="0" fillId="31" borderId="2" xfId="0" applyFill="1" applyBorder="1" applyAlignment="1">
      <alignment horizontal="center"/>
    </xf>
    <xf numFmtId="0" fontId="0" fillId="31" borderId="5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0" fontId="0" fillId="20" borderId="5" xfId="0" applyFill="1" applyBorder="1" applyAlignment="1">
      <alignment horizontal="center"/>
    </xf>
    <xf numFmtId="2" fontId="0" fillId="18" borderId="1" xfId="0" applyNumberFormat="1" applyFill="1" applyBorder="1" applyAlignment="1">
      <alignment horizontal="center"/>
    </xf>
    <xf numFmtId="2" fontId="0" fillId="18" borderId="2" xfId="0" applyNumberFormat="1" applyFill="1" applyBorder="1" applyAlignment="1">
      <alignment horizontal="center"/>
    </xf>
    <xf numFmtId="2" fontId="0" fillId="18" borderId="5" xfId="0" applyNumberFormat="1" applyFill="1" applyBorder="1" applyAlignment="1">
      <alignment horizontal="center"/>
    </xf>
    <xf numFmtId="0" fontId="9" fillId="7" borderId="26" xfId="0" applyFont="1" applyFill="1" applyBorder="1" applyAlignment="1">
      <alignment horizontal="center"/>
    </xf>
    <xf numFmtId="0" fontId="9" fillId="7" borderId="27" xfId="0" applyFont="1" applyFill="1" applyBorder="1" applyAlignment="1">
      <alignment horizontal="center"/>
    </xf>
    <xf numFmtId="0" fontId="9" fillId="7" borderId="42" xfId="0" applyFont="1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24" fillId="38" borderId="1" xfId="0" applyFont="1" applyFill="1" applyBorder="1" applyAlignment="1">
      <alignment horizontal="center"/>
    </xf>
    <xf numFmtId="0" fontId="24" fillId="38" borderId="2" xfId="0" applyFont="1" applyFill="1" applyBorder="1" applyAlignment="1">
      <alignment horizontal="center"/>
    </xf>
    <xf numFmtId="0" fontId="24" fillId="38" borderId="5" xfId="0" applyFont="1" applyFill="1" applyBorder="1" applyAlignment="1">
      <alignment horizontal="center"/>
    </xf>
    <xf numFmtId="0" fontId="15" fillId="35" borderId="47" xfId="0" applyFont="1" applyFill="1" applyBorder="1" applyAlignment="1">
      <alignment horizontal="center"/>
    </xf>
    <xf numFmtId="0" fontId="15" fillId="35" borderId="48" xfId="0" applyFont="1" applyFill="1" applyBorder="1" applyAlignment="1">
      <alignment horizontal="center"/>
    </xf>
    <xf numFmtId="0" fontId="15" fillId="35" borderId="64" xfId="0" applyFont="1" applyFill="1" applyBorder="1" applyAlignment="1">
      <alignment horizontal="center"/>
    </xf>
    <xf numFmtId="0" fontId="0" fillId="0" borderId="50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164" fontId="0" fillId="0" borderId="50" xfId="0" applyNumberFormat="1" applyBorder="1" applyAlignment="1">
      <alignment horizontal="center" vertical="center"/>
    </xf>
    <xf numFmtId="164" fontId="0" fillId="0" borderId="66" xfId="0" applyNumberFormat="1" applyBorder="1" applyAlignment="1">
      <alignment horizontal="center" vertical="center"/>
    </xf>
    <xf numFmtId="164" fontId="0" fillId="0" borderId="68" xfId="0" applyNumberFormat="1" applyBorder="1" applyAlignment="1">
      <alignment horizontal="center" vertical="center"/>
    </xf>
    <xf numFmtId="164" fontId="0" fillId="0" borderId="67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DBFDF0"/>
      <color rgb="FFFCEAF7"/>
      <color rgb="FFCCFF99"/>
      <color rgb="FF00FF00"/>
      <color rgb="FFFFE1FF"/>
      <color rgb="FF66FFFF"/>
      <color rgb="FFFFCCFF"/>
      <color rgb="FF99FF9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7"/>
  <sheetViews>
    <sheetView tabSelected="1" workbookViewId="0">
      <selection activeCell="C2" sqref="C2"/>
    </sheetView>
  </sheetViews>
  <sheetFormatPr defaultColWidth="9.140625" defaultRowHeight="18.75" x14ac:dyDescent="0.3"/>
  <cols>
    <col min="1" max="1" width="4.42578125" style="101" customWidth="1"/>
    <col min="2" max="2" width="34.85546875" style="101" bestFit="1" customWidth="1"/>
    <col min="3" max="16384" width="9.140625" style="101"/>
  </cols>
  <sheetData>
    <row r="2" spans="2:6" ht="19.5" thickBot="1" x14ac:dyDescent="0.35"/>
    <row r="3" spans="2:6" ht="19.5" thickBot="1" x14ac:dyDescent="0.35">
      <c r="B3" s="324" t="s">
        <v>200</v>
      </c>
      <c r="C3" s="325"/>
      <c r="D3" s="325"/>
      <c r="E3" s="325"/>
      <c r="F3" s="326"/>
    </row>
    <row r="4" spans="2:6" ht="19.5" thickBot="1" x14ac:dyDescent="0.35">
      <c r="B4" s="321"/>
      <c r="C4" s="322"/>
      <c r="D4" s="322"/>
      <c r="E4" s="322"/>
      <c r="F4" s="323"/>
    </row>
    <row r="5" spans="2:6" ht="19.5" thickBot="1" x14ac:dyDescent="0.35">
      <c r="B5" s="342" t="s">
        <v>208</v>
      </c>
      <c r="C5" s="343"/>
      <c r="D5" s="343"/>
      <c r="E5" s="343"/>
      <c r="F5" s="344"/>
    </row>
    <row r="6" spans="2:6" ht="19.5" thickBot="1" x14ac:dyDescent="0.35">
      <c r="B6" s="345">
        <v>0.8</v>
      </c>
      <c r="C6" s="346"/>
      <c r="D6" s="346"/>
      <c r="E6" s="346"/>
      <c r="F6" s="347"/>
    </row>
    <row r="7" spans="2:6" x14ac:dyDescent="0.3">
      <c r="B7" s="214" t="s">
        <v>201</v>
      </c>
      <c r="C7" s="348" t="s">
        <v>202</v>
      </c>
      <c r="D7" s="348"/>
      <c r="E7" s="348"/>
      <c r="F7" s="349"/>
    </row>
    <row r="8" spans="2:6" x14ac:dyDescent="0.3">
      <c r="B8" s="206"/>
      <c r="C8" s="207"/>
      <c r="D8" s="207"/>
      <c r="E8" s="207"/>
      <c r="F8" s="208"/>
    </row>
    <row r="9" spans="2:6" x14ac:dyDescent="0.3">
      <c r="B9" s="205" t="s">
        <v>203</v>
      </c>
      <c r="C9" s="350" t="s">
        <v>204</v>
      </c>
      <c r="D9" s="350"/>
      <c r="E9" s="350"/>
      <c r="F9" s="351"/>
    </row>
    <row r="10" spans="2:6" ht="19.5" thickBot="1" x14ac:dyDescent="0.35">
      <c r="B10" s="352"/>
      <c r="C10" s="353"/>
      <c r="D10" s="353"/>
      <c r="E10" s="353"/>
      <c r="F10" s="354"/>
    </row>
    <row r="11" spans="2:6" ht="19.5" thickBot="1" x14ac:dyDescent="0.35">
      <c r="B11" s="339" t="s">
        <v>207</v>
      </c>
      <c r="C11" s="340"/>
      <c r="D11" s="340"/>
      <c r="E11" s="340"/>
      <c r="F11" s="341"/>
    </row>
    <row r="12" spans="2:6" ht="19.5" thickBot="1" x14ac:dyDescent="0.35">
      <c r="B12" s="327">
        <v>0.2</v>
      </c>
      <c r="C12" s="328"/>
      <c r="D12" s="328"/>
      <c r="E12" s="328"/>
      <c r="F12" s="329"/>
    </row>
    <row r="13" spans="2:6" x14ac:dyDescent="0.3">
      <c r="B13" s="330"/>
      <c r="C13" s="331"/>
      <c r="D13" s="331"/>
      <c r="E13" s="331"/>
      <c r="F13" s="332"/>
    </row>
    <row r="14" spans="2:6" x14ac:dyDescent="0.3">
      <c r="B14" s="209" t="s">
        <v>205</v>
      </c>
      <c r="C14" s="210"/>
      <c r="D14" s="210"/>
      <c r="E14" s="210"/>
      <c r="F14" s="211"/>
    </row>
    <row r="15" spans="2:6" x14ac:dyDescent="0.3">
      <c r="B15" s="333"/>
      <c r="C15" s="334"/>
      <c r="D15" s="334"/>
      <c r="E15" s="334"/>
      <c r="F15" s="335"/>
    </row>
    <row r="16" spans="2:6" x14ac:dyDescent="0.3">
      <c r="B16" s="209" t="s">
        <v>206</v>
      </c>
      <c r="C16" s="210"/>
      <c r="D16" s="210"/>
      <c r="E16" s="210"/>
      <c r="F16" s="211"/>
    </row>
    <row r="17" spans="2:6" ht="19.5" thickBot="1" x14ac:dyDescent="0.35">
      <c r="B17" s="336"/>
      <c r="C17" s="337"/>
      <c r="D17" s="337"/>
      <c r="E17" s="337"/>
      <c r="F17" s="338"/>
    </row>
  </sheetData>
  <mergeCells count="12">
    <mergeCell ref="B17:F17"/>
    <mergeCell ref="B11:F11"/>
    <mergeCell ref="B5:F5"/>
    <mergeCell ref="B6:F6"/>
    <mergeCell ref="C7:F7"/>
    <mergeCell ref="C9:F9"/>
    <mergeCell ref="B10:F10"/>
    <mergeCell ref="B4:F4"/>
    <mergeCell ref="B3:F3"/>
    <mergeCell ref="B12:F12"/>
    <mergeCell ref="B13:F13"/>
    <mergeCell ref="B15:F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8"/>
  <sheetViews>
    <sheetView workbookViewId="0">
      <selection activeCell="H13" sqref="H13"/>
    </sheetView>
  </sheetViews>
  <sheetFormatPr defaultRowHeight="15" x14ac:dyDescent="0.25"/>
  <cols>
    <col min="1" max="1" width="3.85546875" customWidth="1"/>
    <col min="2" max="2" width="12.5703125" bestFit="1" customWidth="1"/>
    <col min="3" max="3" width="26.28515625" bestFit="1" customWidth="1"/>
    <col min="4" max="4" width="15.42578125" customWidth="1"/>
    <col min="5" max="5" width="10" bestFit="1" customWidth="1"/>
    <col min="6" max="6" width="10.140625" customWidth="1"/>
    <col min="7" max="7" width="12.7109375" customWidth="1"/>
    <col min="9" max="9" width="11.42578125" customWidth="1"/>
    <col min="10" max="10" width="10.5703125" bestFit="1" customWidth="1"/>
    <col min="11" max="12" width="11.28515625" customWidth="1"/>
    <col min="13" max="13" width="12.28515625" customWidth="1"/>
  </cols>
  <sheetData>
    <row r="1" spans="2:13" ht="15.75" thickBot="1" x14ac:dyDescent="0.3"/>
    <row r="2" spans="2:13" ht="21.75" thickBot="1" x14ac:dyDescent="0.4">
      <c r="B2" s="440" t="s">
        <v>199</v>
      </c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2"/>
    </row>
    <row r="3" spans="2:13" ht="15.75" thickBot="1" x14ac:dyDescent="0.3"/>
    <row r="4" spans="2:13" ht="19.5" thickBot="1" x14ac:dyDescent="0.35">
      <c r="B4" s="443" t="s">
        <v>195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5"/>
    </row>
    <row r="5" spans="2:13" ht="15.75" thickBot="1" x14ac:dyDescent="0.3"/>
    <row r="6" spans="2:13" s="186" customFormat="1" ht="90.75" thickBot="1" x14ac:dyDescent="0.3">
      <c r="B6" s="201" t="s">
        <v>183</v>
      </c>
      <c r="C6" s="202" t="s">
        <v>184</v>
      </c>
      <c r="D6" s="202" t="s">
        <v>185</v>
      </c>
      <c r="E6" s="202" t="s">
        <v>186</v>
      </c>
      <c r="F6" s="203" t="s">
        <v>189</v>
      </c>
      <c r="G6" s="203" t="s">
        <v>196</v>
      </c>
      <c r="H6" s="203" t="s">
        <v>190</v>
      </c>
      <c r="I6" s="203" t="s">
        <v>191</v>
      </c>
      <c r="J6" s="202" t="s">
        <v>192</v>
      </c>
      <c r="K6" s="203" t="s">
        <v>193</v>
      </c>
      <c r="L6" s="203" t="s">
        <v>160</v>
      </c>
      <c r="M6" s="204" t="s">
        <v>194</v>
      </c>
    </row>
    <row r="7" spans="2:13" ht="15.75" thickBot="1" x14ac:dyDescent="0.3">
      <c r="B7" s="448">
        <v>101</v>
      </c>
      <c r="C7" s="446" t="s">
        <v>341</v>
      </c>
      <c r="D7" s="446" t="s">
        <v>342</v>
      </c>
      <c r="E7" s="188" t="s">
        <v>187</v>
      </c>
      <c r="F7" s="189">
        <v>121</v>
      </c>
      <c r="G7" s="189">
        <f>COUNTIF('Direct 1'!S17:S137, "&gt;60")</f>
        <v>121</v>
      </c>
      <c r="H7" s="190">
        <f xml:space="preserve"> (G7/F7)*100</f>
        <v>100</v>
      </c>
      <c r="I7" s="189">
        <f>IF(H7&gt;=70,3,IF(H7&gt;=60,2,1))</f>
        <v>3</v>
      </c>
      <c r="J7" s="189">
        <f>(I7/2)</f>
        <v>1.5</v>
      </c>
      <c r="K7" s="446">
        <f>((I7*J7)+(I8*J8))/(J7+J8)</f>
        <v>3</v>
      </c>
      <c r="L7" s="450">
        <f>'Direct &amp; Indirect'!J9</f>
        <v>2.5833333333333335</v>
      </c>
      <c r="M7" s="452">
        <f>((K7*0.8)+(L7*0.2))</f>
        <v>2.916666666666667</v>
      </c>
    </row>
    <row r="8" spans="2:13" ht="15.75" thickBot="1" x14ac:dyDescent="0.3">
      <c r="B8" s="449"/>
      <c r="C8" s="447"/>
      <c r="D8" s="447"/>
      <c r="E8" s="34" t="s">
        <v>188</v>
      </c>
      <c r="F8" s="57">
        <v>121</v>
      </c>
      <c r="G8" s="189">
        <f>COUNTIF('Direct 2'!E11:E131, "&gt;60")</f>
        <v>119</v>
      </c>
      <c r="H8" s="187">
        <f xml:space="preserve"> (G8/F8)*100</f>
        <v>98.347107438016536</v>
      </c>
      <c r="I8" s="57">
        <f>IF(H8&gt;=70,3,IF(H8&gt;=60,2,1))</f>
        <v>3</v>
      </c>
      <c r="J8" s="57">
        <f>(I8/2)</f>
        <v>1.5</v>
      </c>
      <c r="K8" s="447"/>
      <c r="L8" s="451"/>
      <c r="M8" s="453"/>
    </row>
  </sheetData>
  <mergeCells count="8">
    <mergeCell ref="B2:M2"/>
    <mergeCell ref="B4:M4"/>
    <mergeCell ref="D7:D8"/>
    <mergeCell ref="C7:C8"/>
    <mergeCell ref="B7:B8"/>
    <mergeCell ref="K7:K8"/>
    <mergeCell ref="L7:L8"/>
    <mergeCell ref="M7:M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2"/>
  <sheetViews>
    <sheetView topLeftCell="A5" workbookViewId="0">
      <selection activeCell="H16" sqref="H16"/>
    </sheetView>
  </sheetViews>
  <sheetFormatPr defaultRowHeight="15.75" x14ac:dyDescent="0.25"/>
  <cols>
    <col min="1" max="1" width="5.5703125" style="236" customWidth="1"/>
    <col min="2" max="2" width="9.140625" style="236"/>
    <col min="3" max="3" width="49.5703125" style="236" customWidth="1"/>
    <col min="4" max="5" width="9.140625" style="236"/>
    <col min="6" max="6" width="20.140625" style="236" customWidth="1"/>
    <col min="7" max="8" width="9.140625" style="236"/>
    <col min="9" max="9" width="10" style="236" customWidth="1"/>
    <col min="10" max="10" width="9.140625" style="236"/>
    <col min="11" max="11" width="10.42578125" style="236" customWidth="1"/>
    <col min="12" max="16384" width="9.140625" style="236"/>
  </cols>
  <sheetData>
    <row r="1" spans="2:13" ht="16.5" thickBot="1" x14ac:dyDescent="0.3"/>
    <row r="2" spans="2:13" ht="16.5" thickBot="1" x14ac:dyDescent="0.3">
      <c r="B2" s="358" t="s">
        <v>132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60"/>
    </row>
    <row r="3" spans="2:13" ht="16.5" thickBot="1" x14ac:dyDescent="0.3"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2:13" ht="30.75" customHeight="1" thickBot="1" x14ac:dyDescent="0.3">
      <c r="B4" s="237"/>
      <c r="C4" s="361" t="s">
        <v>123</v>
      </c>
      <c r="D4" s="362"/>
      <c r="E4" s="237"/>
      <c r="F4" s="366" t="s">
        <v>140</v>
      </c>
      <c r="G4" s="367"/>
      <c r="H4" s="367"/>
      <c r="I4" s="367"/>
      <c r="J4" s="367"/>
      <c r="K4" s="367"/>
      <c r="L4" s="367"/>
      <c r="M4" s="368"/>
    </row>
    <row r="5" spans="2:13" ht="30.75" customHeight="1" thickBot="1" x14ac:dyDescent="0.3">
      <c r="B5" s="237"/>
      <c r="C5" s="238" t="s">
        <v>124</v>
      </c>
      <c r="D5" s="229" t="s">
        <v>128</v>
      </c>
      <c r="E5" s="237"/>
      <c r="F5" s="239" t="s">
        <v>137</v>
      </c>
      <c r="G5" s="363" t="s">
        <v>331</v>
      </c>
      <c r="H5" s="364"/>
      <c r="I5" s="364"/>
      <c r="J5" s="364"/>
      <c r="K5" s="364"/>
      <c r="L5" s="364"/>
      <c r="M5" s="365"/>
    </row>
    <row r="6" spans="2:13" ht="30.75" customHeight="1" thickBot="1" x14ac:dyDescent="0.3">
      <c r="B6" s="237"/>
      <c r="C6" s="240" t="s">
        <v>125</v>
      </c>
      <c r="D6" s="230" t="s">
        <v>129</v>
      </c>
      <c r="E6" s="237"/>
      <c r="F6" s="239" t="s">
        <v>138</v>
      </c>
      <c r="G6" s="363" t="s">
        <v>332</v>
      </c>
      <c r="H6" s="364"/>
      <c r="I6" s="364"/>
      <c r="J6" s="364"/>
      <c r="K6" s="364"/>
      <c r="L6" s="364"/>
      <c r="M6" s="365"/>
    </row>
    <row r="7" spans="2:13" ht="20.25" customHeight="1" thickBot="1" x14ac:dyDescent="0.3">
      <c r="C7" s="240" t="s">
        <v>126</v>
      </c>
      <c r="D7" s="230" t="s">
        <v>130</v>
      </c>
      <c r="F7" s="239" t="s">
        <v>139</v>
      </c>
      <c r="G7" s="363" t="s">
        <v>333</v>
      </c>
      <c r="H7" s="364"/>
      <c r="I7" s="364"/>
      <c r="J7" s="364"/>
      <c r="K7" s="364"/>
      <c r="L7" s="364"/>
      <c r="M7" s="365"/>
    </row>
    <row r="8" spans="2:13" ht="22.5" customHeight="1" thickBot="1" x14ac:dyDescent="0.3">
      <c r="C8" s="241" t="s">
        <v>127</v>
      </c>
      <c r="D8" s="231" t="s">
        <v>131</v>
      </c>
    </row>
    <row r="9" spans="2:13" ht="16.5" thickBot="1" x14ac:dyDescent="0.3">
      <c r="C9" s="242"/>
      <c r="D9" s="233"/>
    </row>
    <row r="10" spans="2:13" ht="16.5" thickBot="1" x14ac:dyDescent="0.3">
      <c r="B10" s="355" t="s">
        <v>334</v>
      </c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7"/>
    </row>
    <row r="11" spans="2:13" ht="16.5" thickBot="1" x14ac:dyDescent="0.3">
      <c r="B11" s="233"/>
    </row>
    <row r="12" spans="2:13" ht="16.5" thickBot="1" x14ac:dyDescent="0.3">
      <c r="B12" s="243" t="s">
        <v>0</v>
      </c>
      <c r="C12" s="244" t="s">
        <v>1</v>
      </c>
      <c r="D12" s="245" t="s">
        <v>2</v>
      </c>
      <c r="E12" s="245" t="s">
        <v>3</v>
      </c>
      <c r="F12" s="245" t="s">
        <v>4</v>
      </c>
      <c r="G12" s="245" t="s">
        <v>5</v>
      </c>
      <c r="H12" s="245" t="s">
        <v>6</v>
      </c>
      <c r="I12" s="245" t="s">
        <v>7</v>
      </c>
      <c r="J12" s="245" t="s">
        <v>8</v>
      </c>
      <c r="K12" s="245" t="s">
        <v>9</v>
      </c>
      <c r="L12" s="245" t="s">
        <v>10</v>
      </c>
      <c r="M12" s="245" t="s">
        <v>11</v>
      </c>
    </row>
    <row r="13" spans="2:13" ht="90" thickBot="1" x14ac:dyDescent="0.3">
      <c r="B13" s="232" t="s">
        <v>12</v>
      </c>
      <c r="C13" s="246"/>
      <c r="D13" s="320" t="s">
        <v>13</v>
      </c>
      <c r="E13" s="320" t="s">
        <v>14</v>
      </c>
      <c r="F13" s="320" t="s">
        <v>15</v>
      </c>
      <c r="G13" s="320" t="s">
        <v>16</v>
      </c>
      <c r="H13" s="320" t="s">
        <v>17</v>
      </c>
      <c r="I13" s="320" t="s">
        <v>18</v>
      </c>
      <c r="J13" s="320" t="s">
        <v>19</v>
      </c>
      <c r="K13" s="320" t="s">
        <v>20</v>
      </c>
      <c r="L13" s="320" t="s">
        <v>21</v>
      </c>
      <c r="M13" s="320" t="s">
        <v>22</v>
      </c>
    </row>
    <row r="14" spans="2:13" ht="32.25" thickBot="1" x14ac:dyDescent="0.3">
      <c r="B14" s="247" t="s">
        <v>23</v>
      </c>
      <c r="C14" s="234" t="s">
        <v>335</v>
      </c>
      <c r="D14" s="246">
        <v>3</v>
      </c>
      <c r="E14" s="246">
        <v>2</v>
      </c>
      <c r="F14" s="246">
        <v>2</v>
      </c>
      <c r="G14" s="246">
        <v>1</v>
      </c>
      <c r="H14" s="246">
        <v>2</v>
      </c>
      <c r="I14" s="246">
        <v>3</v>
      </c>
      <c r="J14" s="246">
        <v>1</v>
      </c>
      <c r="K14" s="246">
        <v>3</v>
      </c>
      <c r="L14" s="246">
        <v>2</v>
      </c>
      <c r="M14" s="246">
        <v>2</v>
      </c>
    </row>
    <row r="15" spans="2:13" ht="32.25" thickBot="1" x14ac:dyDescent="0.3">
      <c r="B15" s="247" t="s">
        <v>24</v>
      </c>
      <c r="C15" s="234" t="s">
        <v>336</v>
      </c>
      <c r="D15" s="246">
        <v>2</v>
      </c>
      <c r="E15" s="246">
        <v>2</v>
      </c>
      <c r="F15" s="246">
        <v>3</v>
      </c>
      <c r="G15" s="246">
        <v>2</v>
      </c>
      <c r="H15" s="246">
        <v>3</v>
      </c>
      <c r="I15" s="246">
        <v>1</v>
      </c>
      <c r="J15" s="246">
        <v>3</v>
      </c>
      <c r="K15" s="246">
        <v>2</v>
      </c>
      <c r="L15" s="246">
        <v>2</v>
      </c>
      <c r="M15" s="246">
        <v>1</v>
      </c>
    </row>
    <row r="16" spans="2:13" ht="32.25" thickBot="1" x14ac:dyDescent="0.3">
      <c r="B16" s="247" t="s">
        <v>25</v>
      </c>
      <c r="C16" s="234" t="s">
        <v>337</v>
      </c>
      <c r="D16" s="246">
        <v>2</v>
      </c>
      <c r="E16" s="246">
        <v>3</v>
      </c>
      <c r="F16" s="246">
        <v>2</v>
      </c>
      <c r="G16" s="246">
        <v>3</v>
      </c>
      <c r="H16" s="246">
        <v>1</v>
      </c>
      <c r="I16" s="246">
        <v>3</v>
      </c>
      <c r="J16" s="246">
        <v>2</v>
      </c>
      <c r="K16" s="246">
        <v>1</v>
      </c>
      <c r="L16" s="246">
        <v>3</v>
      </c>
      <c r="M16" s="246">
        <v>2</v>
      </c>
    </row>
    <row r="17" spans="2:13" ht="16.5" thickBot="1" x14ac:dyDescent="0.3">
      <c r="B17" s="247" t="s">
        <v>26</v>
      </c>
      <c r="C17" s="234" t="s">
        <v>338</v>
      </c>
      <c r="D17" s="246">
        <v>3</v>
      </c>
      <c r="E17" s="246">
        <v>2</v>
      </c>
      <c r="F17" s="246">
        <v>3</v>
      </c>
      <c r="G17" s="246">
        <v>3</v>
      </c>
      <c r="H17" s="246">
        <v>2</v>
      </c>
      <c r="I17" s="246">
        <v>3</v>
      </c>
      <c r="J17" s="246">
        <v>3</v>
      </c>
      <c r="K17" s="246">
        <v>3</v>
      </c>
      <c r="L17" s="246">
        <v>2</v>
      </c>
      <c r="M17" s="246">
        <v>2</v>
      </c>
    </row>
    <row r="18" spans="2:13" ht="16.5" thickBot="1" x14ac:dyDescent="0.3">
      <c r="B18" s="247" t="s">
        <v>27</v>
      </c>
      <c r="C18" s="234" t="s">
        <v>339</v>
      </c>
      <c r="D18" s="246">
        <v>1</v>
      </c>
      <c r="E18" s="246">
        <v>2</v>
      </c>
      <c r="F18" s="246">
        <v>2</v>
      </c>
      <c r="G18" s="246">
        <v>2</v>
      </c>
      <c r="H18" s="246">
        <v>2</v>
      </c>
      <c r="I18" s="246">
        <v>1</v>
      </c>
      <c r="J18" s="246">
        <v>2</v>
      </c>
      <c r="K18" s="246">
        <v>2</v>
      </c>
      <c r="L18" s="246">
        <v>3</v>
      </c>
      <c r="M18" s="246">
        <v>2</v>
      </c>
    </row>
    <row r="19" spans="2:13" ht="32.25" thickBot="1" x14ac:dyDescent="0.3">
      <c r="B19" s="247" t="s">
        <v>28</v>
      </c>
      <c r="C19" s="234" t="s">
        <v>340</v>
      </c>
      <c r="D19" s="246">
        <v>3</v>
      </c>
      <c r="E19" s="246">
        <v>3</v>
      </c>
      <c r="F19" s="246">
        <v>2</v>
      </c>
      <c r="G19" s="246">
        <v>2</v>
      </c>
      <c r="H19" s="246">
        <v>3</v>
      </c>
      <c r="I19" s="246">
        <v>3</v>
      </c>
      <c r="J19" s="246">
        <v>2</v>
      </c>
      <c r="K19" s="246">
        <v>3</v>
      </c>
      <c r="L19" s="246">
        <v>2</v>
      </c>
      <c r="M19" s="246">
        <v>2</v>
      </c>
    </row>
    <row r="20" spans="2:13" ht="16.5" thickBot="1" x14ac:dyDescent="0.3">
      <c r="B20" s="247"/>
      <c r="C20" s="235" t="s">
        <v>31</v>
      </c>
      <c r="D20" s="246">
        <f>SUM(D14:D19)</f>
        <v>14</v>
      </c>
      <c r="E20" s="246">
        <f t="shared" ref="E20:M20" si="0">SUM(E14:E19)</f>
        <v>14</v>
      </c>
      <c r="F20" s="246">
        <f t="shared" si="0"/>
        <v>14</v>
      </c>
      <c r="G20" s="246">
        <f t="shared" si="0"/>
        <v>13</v>
      </c>
      <c r="H20" s="246">
        <f t="shared" si="0"/>
        <v>13</v>
      </c>
      <c r="I20" s="246">
        <f t="shared" si="0"/>
        <v>14</v>
      </c>
      <c r="J20" s="246">
        <f t="shared" si="0"/>
        <v>13</v>
      </c>
      <c r="K20" s="246">
        <f t="shared" si="0"/>
        <v>14</v>
      </c>
      <c r="L20" s="246">
        <f t="shared" si="0"/>
        <v>14</v>
      </c>
      <c r="M20" s="246">
        <f t="shared" si="0"/>
        <v>11</v>
      </c>
    </row>
    <row r="21" spans="2:13" ht="16.5" thickBot="1" x14ac:dyDescent="0.3">
      <c r="B21" s="247"/>
      <c r="C21" s="235" t="s">
        <v>30</v>
      </c>
      <c r="D21" s="248">
        <v>18</v>
      </c>
      <c r="E21" s="248">
        <v>18</v>
      </c>
      <c r="F21" s="248">
        <v>18</v>
      </c>
      <c r="G21" s="248">
        <v>18</v>
      </c>
      <c r="H21" s="248">
        <v>18</v>
      </c>
      <c r="I21" s="248">
        <v>18</v>
      </c>
      <c r="J21" s="248">
        <v>18</v>
      </c>
      <c r="K21" s="248">
        <v>18</v>
      </c>
      <c r="L21" s="248">
        <v>18</v>
      </c>
      <c r="M21" s="248">
        <v>18</v>
      </c>
    </row>
    <row r="22" spans="2:13" ht="16.5" thickBot="1" x14ac:dyDescent="0.3">
      <c r="B22" s="249"/>
      <c r="C22" s="250" t="s">
        <v>29</v>
      </c>
      <c r="D22" s="251">
        <f>(D20*3)/D21</f>
        <v>2.3333333333333335</v>
      </c>
      <c r="E22" s="251">
        <f t="shared" ref="E22:M22" si="1">(E20*3)/E21</f>
        <v>2.3333333333333335</v>
      </c>
      <c r="F22" s="251">
        <f t="shared" si="1"/>
        <v>2.3333333333333335</v>
      </c>
      <c r="G22" s="251">
        <f t="shared" si="1"/>
        <v>2.1666666666666665</v>
      </c>
      <c r="H22" s="251">
        <f t="shared" si="1"/>
        <v>2.1666666666666665</v>
      </c>
      <c r="I22" s="251">
        <f t="shared" si="1"/>
        <v>2.3333333333333335</v>
      </c>
      <c r="J22" s="251">
        <f t="shared" si="1"/>
        <v>2.1666666666666665</v>
      </c>
      <c r="K22" s="251">
        <f t="shared" si="1"/>
        <v>2.3333333333333335</v>
      </c>
      <c r="L22" s="251">
        <f t="shared" si="1"/>
        <v>2.3333333333333335</v>
      </c>
      <c r="M22" s="251">
        <f t="shared" si="1"/>
        <v>1.8333333333333333</v>
      </c>
    </row>
  </sheetData>
  <mergeCells count="7">
    <mergeCell ref="B10:M10"/>
    <mergeCell ref="B2:M2"/>
    <mergeCell ref="C4:D4"/>
    <mergeCell ref="G5:M5"/>
    <mergeCell ref="G6:M6"/>
    <mergeCell ref="G7:M7"/>
    <mergeCell ref="F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2"/>
  <sheetViews>
    <sheetView topLeftCell="A136" workbookViewId="0">
      <selection activeCell="H110" sqref="H110"/>
    </sheetView>
  </sheetViews>
  <sheetFormatPr defaultRowHeight="20.100000000000001" customHeight="1" x14ac:dyDescent="0.25"/>
  <cols>
    <col min="1" max="1" width="5.5703125" style="236" bestFit="1" customWidth="1"/>
    <col min="2" max="2" width="6.5703125" style="236" bestFit="1" customWidth="1"/>
    <col min="3" max="3" width="49.5703125" style="236" customWidth="1"/>
    <col min="4" max="4" width="9" style="236" bestFit="1" customWidth="1"/>
    <col min="5" max="5" width="8.7109375" style="236" bestFit="1" customWidth="1"/>
    <col min="6" max="6" width="8.42578125" style="236" customWidth="1"/>
    <col min="7" max="8" width="8.7109375" style="236" bestFit="1" customWidth="1"/>
    <col min="9" max="10" width="7.140625" style="236" bestFit="1" customWidth="1"/>
    <col min="11" max="11" width="9.85546875" style="236" bestFit="1" customWidth="1"/>
    <col min="12" max="16" width="7.140625" style="236" bestFit="1" customWidth="1"/>
    <col min="17" max="17" width="7.7109375" style="236" bestFit="1" customWidth="1"/>
    <col min="18" max="18" width="6" style="236" bestFit="1" customWidth="1"/>
    <col min="19" max="19" width="4.42578125" style="236" customWidth="1"/>
    <col min="20" max="20" width="8.7109375" style="233" bestFit="1" customWidth="1"/>
    <col min="21" max="22" width="9.140625" style="236"/>
    <col min="23" max="23" width="17.42578125" style="236" bestFit="1" customWidth="1"/>
    <col min="24" max="16384" width="9.140625" style="236"/>
  </cols>
  <sheetData>
    <row r="1" spans="1:20" ht="20.100000000000001" customHeight="1" thickBot="1" x14ac:dyDescent="0.3"/>
    <row r="2" spans="1:20" ht="20.100000000000001" customHeight="1" thickBot="1" x14ac:dyDescent="0.3">
      <c r="A2" s="358" t="s">
        <v>110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60"/>
    </row>
    <row r="3" spans="1:20" ht="20.100000000000001" customHeight="1" thickBot="1" x14ac:dyDescent="0.3"/>
    <row r="4" spans="1:20" ht="20.100000000000001" customHeight="1" x14ac:dyDescent="0.25">
      <c r="C4" s="262" t="s">
        <v>147</v>
      </c>
      <c r="D4" s="263" t="s">
        <v>37</v>
      </c>
      <c r="E4" s="263" t="s">
        <v>38</v>
      </c>
      <c r="F4" s="263" t="s">
        <v>39</v>
      </c>
      <c r="G4" s="263" t="s">
        <v>91</v>
      </c>
      <c r="H4" s="263" t="s">
        <v>92</v>
      </c>
      <c r="I4" s="264" t="s">
        <v>64</v>
      </c>
    </row>
    <row r="5" spans="1:20" ht="20.100000000000001" customHeight="1" thickBot="1" x14ac:dyDescent="0.3">
      <c r="C5" s="265" t="s">
        <v>118</v>
      </c>
      <c r="D5" s="266">
        <f>S146</f>
        <v>3</v>
      </c>
      <c r="E5" s="266">
        <f>S147</f>
        <v>3</v>
      </c>
      <c r="F5" s="266">
        <f>S148</f>
        <v>2.5</v>
      </c>
      <c r="G5" s="266">
        <f>S149</f>
        <v>2</v>
      </c>
      <c r="H5" s="266">
        <f>S150</f>
        <v>3</v>
      </c>
      <c r="I5" s="267">
        <f>S151</f>
        <v>3</v>
      </c>
    </row>
    <row r="6" spans="1:20" ht="20.100000000000001" customHeight="1" thickBot="1" x14ac:dyDescent="0.3"/>
    <row r="7" spans="1:20" ht="20.100000000000001" customHeight="1" thickBot="1" x14ac:dyDescent="0.3">
      <c r="C7" s="268" t="s">
        <v>133</v>
      </c>
      <c r="D7" s="269" t="s">
        <v>47</v>
      </c>
      <c r="F7" s="372" t="s">
        <v>137</v>
      </c>
      <c r="G7" s="373"/>
      <c r="H7" s="374" t="s">
        <v>331</v>
      </c>
      <c r="I7" s="375"/>
      <c r="J7" s="375"/>
      <c r="K7" s="375"/>
      <c r="L7" s="375"/>
      <c r="M7" s="375"/>
      <c r="N7" s="375"/>
      <c r="O7" s="376"/>
    </row>
    <row r="8" spans="1:20" ht="20.100000000000001" customHeight="1" thickBot="1" x14ac:dyDescent="0.3">
      <c r="C8" s="270" t="s">
        <v>134</v>
      </c>
      <c r="D8" s="271">
        <v>1</v>
      </c>
      <c r="F8" s="372" t="s">
        <v>138</v>
      </c>
      <c r="G8" s="373"/>
      <c r="H8" s="374" t="s">
        <v>332</v>
      </c>
      <c r="I8" s="375"/>
      <c r="J8" s="375"/>
      <c r="K8" s="375"/>
      <c r="L8" s="375"/>
      <c r="M8" s="375"/>
      <c r="N8" s="375"/>
      <c r="O8" s="376"/>
    </row>
    <row r="9" spans="1:20" ht="20.100000000000001" customHeight="1" thickBot="1" x14ac:dyDescent="0.3">
      <c r="C9" s="270" t="s">
        <v>135</v>
      </c>
      <c r="D9" s="271">
        <v>2</v>
      </c>
      <c r="F9" s="372" t="s">
        <v>139</v>
      </c>
      <c r="G9" s="373"/>
      <c r="H9" s="374" t="s">
        <v>333</v>
      </c>
      <c r="I9" s="375"/>
      <c r="J9" s="375"/>
      <c r="K9" s="375"/>
      <c r="L9" s="375"/>
      <c r="M9" s="375"/>
      <c r="N9" s="375"/>
      <c r="O9" s="376"/>
    </row>
    <row r="10" spans="1:20" ht="20.100000000000001" customHeight="1" thickBot="1" x14ac:dyDescent="0.3">
      <c r="C10" s="270" t="s">
        <v>136</v>
      </c>
      <c r="D10" s="271">
        <v>3</v>
      </c>
    </row>
    <row r="11" spans="1:20" ht="20.100000000000001" customHeight="1" thickBot="1" x14ac:dyDescent="0.3"/>
    <row r="12" spans="1:20" ht="20.100000000000001" customHeight="1" thickBot="1" x14ac:dyDescent="0.3">
      <c r="A12" s="358" t="s">
        <v>110</v>
      </c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59"/>
      <c r="S12" s="359"/>
      <c r="T12" s="360"/>
    </row>
    <row r="13" spans="1:20" ht="45.75" customHeight="1" thickBot="1" x14ac:dyDescent="0.3">
      <c r="A13" s="272"/>
      <c r="B13" s="273"/>
      <c r="C13" s="273"/>
      <c r="D13" s="252" t="s">
        <v>141</v>
      </c>
      <c r="E13" s="252" t="s">
        <v>142</v>
      </c>
      <c r="F13" s="252" t="s">
        <v>143</v>
      </c>
      <c r="G13" s="252" t="s">
        <v>144</v>
      </c>
      <c r="H13" s="252" t="s">
        <v>145</v>
      </c>
      <c r="I13" s="252" t="s">
        <v>32</v>
      </c>
      <c r="J13" s="252" t="s">
        <v>32</v>
      </c>
      <c r="K13" s="252" t="s">
        <v>146</v>
      </c>
      <c r="L13" s="377" t="s">
        <v>33</v>
      </c>
      <c r="M13" s="378"/>
      <c r="N13" s="378"/>
      <c r="O13" s="378"/>
      <c r="P13" s="379"/>
      <c r="Q13" s="252"/>
      <c r="R13" s="273"/>
      <c r="S13" s="273"/>
      <c r="T13" s="273"/>
    </row>
    <row r="14" spans="1:20" ht="27.75" customHeight="1" thickBot="1" x14ac:dyDescent="0.3">
      <c r="A14" s="253" t="s">
        <v>34</v>
      </c>
      <c r="B14" s="254" t="s">
        <v>35</v>
      </c>
      <c r="C14" s="254" t="s">
        <v>36</v>
      </c>
      <c r="D14" s="254" t="s">
        <v>37</v>
      </c>
      <c r="E14" s="254" t="s">
        <v>37</v>
      </c>
      <c r="F14" s="254" t="s">
        <v>37</v>
      </c>
      <c r="G14" s="254" t="s">
        <v>38</v>
      </c>
      <c r="H14" s="254" t="s">
        <v>38</v>
      </c>
      <c r="I14" s="254" t="s">
        <v>38</v>
      </c>
      <c r="J14" s="254" t="s">
        <v>39</v>
      </c>
      <c r="K14" s="254" t="s">
        <v>64</v>
      </c>
      <c r="L14" s="254" t="s">
        <v>40</v>
      </c>
      <c r="M14" s="254" t="s">
        <v>41</v>
      </c>
      <c r="N14" s="254" t="s">
        <v>42</v>
      </c>
      <c r="O14" s="254" t="s">
        <v>43</v>
      </c>
      <c r="P14" s="254" t="s">
        <v>44</v>
      </c>
      <c r="Q14" s="254" t="s">
        <v>31</v>
      </c>
      <c r="R14" s="254" t="s">
        <v>45</v>
      </c>
      <c r="S14" s="254" t="s">
        <v>46</v>
      </c>
      <c r="T14" s="254" t="s">
        <v>47</v>
      </c>
    </row>
    <row r="15" spans="1:20" ht="28.5" customHeight="1" thickBot="1" x14ac:dyDescent="0.3">
      <c r="A15" s="274"/>
      <c r="B15" s="275"/>
      <c r="C15" s="276"/>
      <c r="D15" s="255" t="s">
        <v>49</v>
      </c>
      <c r="E15" s="255" t="s">
        <v>49</v>
      </c>
      <c r="F15" s="255" t="s">
        <v>49</v>
      </c>
      <c r="G15" s="255" t="s">
        <v>49</v>
      </c>
      <c r="H15" s="255" t="s">
        <v>49</v>
      </c>
      <c r="I15" s="255" t="s">
        <v>49</v>
      </c>
      <c r="J15" s="255" t="s">
        <v>49</v>
      </c>
      <c r="K15" s="255" t="s">
        <v>48</v>
      </c>
      <c r="L15" s="255" t="s">
        <v>49</v>
      </c>
      <c r="M15" s="255" t="s">
        <v>49</v>
      </c>
      <c r="N15" s="255" t="s">
        <v>49</v>
      </c>
      <c r="O15" s="255" t="s">
        <v>49</v>
      </c>
      <c r="P15" s="255" t="s">
        <v>49</v>
      </c>
      <c r="Q15" s="255">
        <v>140</v>
      </c>
      <c r="R15" s="255">
        <v>50</v>
      </c>
      <c r="S15" s="276"/>
      <c r="T15" s="276"/>
    </row>
    <row r="16" spans="1:20" ht="21.75" customHeight="1" thickBot="1" x14ac:dyDescent="0.3">
      <c r="A16" s="277"/>
      <c r="B16" s="249"/>
      <c r="C16" s="250"/>
      <c r="D16" s="318">
        <v>10</v>
      </c>
      <c r="E16" s="318">
        <v>10</v>
      </c>
      <c r="F16" s="318">
        <v>10</v>
      </c>
      <c r="G16" s="318">
        <v>10</v>
      </c>
      <c r="H16" s="318">
        <v>10</v>
      </c>
      <c r="I16" s="318">
        <v>10</v>
      </c>
      <c r="J16" s="318">
        <v>10</v>
      </c>
      <c r="K16" s="318">
        <v>20</v>
      </c>
      <c r="L16" s="318">
        <v>10</v>
      </c>
      <c r="M16" s="318">
        <v>10</v>
      </c>
      <c r="N16" s="318">
        <v>10</v>
      </c>
      <c r="O16" s="318">
        <v>10</v>
      </c>
      <c r="P16" s="318">
        <v>10</v>
      </c>
      <c r="Q16" s="246">
        <f>D16+E16+F16+G16+H16+I16+J16+K16+L16+M16+N16+O16+P16</f>
        <v>140</v>
      </c>
      <c r="R16" s="246">
        <v>50</v>
      </c>
      <c r="S16" s="246">
        <f>(R16/50)*100</f>
        <v>100</v>
      </c>
      <c r="T16" s="278"/>
    </row>
    <row r="17" spans="1:20" ht="20.100000000000001" customHeight="1" thickBot="1" x14ac:dyDescent="0.3">
      <c r="A17" s="279">
        <v>1</v>
      </c>
      <c r="B17" s="280">
        <v>41139</v>
      </c>
      <c r="C17" s="281" t="s">
        <v>210</v>
      </c>
      <c r="D17" s="319">
        <v>9</v>
      </c>
      <c r="E17" s="319">
        <v>9</v>
      </c>
      <c r="F17" s="319">
        <v>9</v>
      </c>
      <c r="G17" s="319">
        <v>9</v>
      </c>
      <c r="H17" s="319">
        <v>9</v>
      </c>
      <c r="I17" s="319">
        <v>9</v>
      </c>
      <c r="J17" s="319">
        <v>9</v>
      </c>
      <c r="K17" s="319">
        <v>18</v>
      </c>
      <c r="L17" s="319">
        <v>9</v>
      </c>
      <c r="M17" s="319">
        <v>9</v>
      </c>
      <c r="N17" s="319">
        <v>9</v>
      </c>
      <c r="O17" s="319">
        <v>9</v>
      </c>
      <c r="P17" s="319">
        <v>9</v>
      </c>
      <c r="Q17" s="282">
        <f>R17*14/5</f>
        <v>126</v>
      </c>
      <c r="R17" s="256">
        <v>45</v>
      </c>
      <c r="S17" s="282">
        <f>R17/50*100</f>
        <v>90</v>
      </c>
      <c r="T17" s="283">
        <f>IF(S17&gt;=70, 3, IF(S17&gt;=60, 2, 1))</f>
        <v>3</v>
      </c>
    </row>
    <row r="18" spans="1:20" ht="20.100000000000001" customHeight="1" thickBot="1" x14ac:dyDescent="0.3">
      <c r="A18" s="279">
        <v>2</v>
      </c>
      <c r="B18" s="256">
        <v>41140</v>
      </c>
      <c r="C18" s="257" t="s">
        <v>211</v>
      </c>
      <c r="D18" s="319">
        <v>8</v>
      </c>
      <c r="E18" s="319">
        <v>9</v>
      </c>
      <c r="F18" s="319">
        <v>9</v>
      </c>
      <c r="G18" s="319">
        <v>8</v>
      </c>
      <c r="H18" s="319">
        <v>8</v>
      </c>
      <c r="I18" s="319">
        <v>9</v>
      </c>
      <c r="J18" s="319">
        <v>9</v>
      </c>
      <c r="K18" s="319">
        <v>17</v>
      </c>
      <c r="L18" s="319">
        <v>9</v>
      </c>
      <c r="M18" s="319">
        <v>8</v>
      </c>
      <c r="N18" s="319">
        <v>9</v>
      </c>
      <c r="O18" s="319">
        <v>8</v>
      </c>
      <c r="P18" s="319">
        <v>9</v>
      </c>
      <c r="Q18" s="282">
        <f t="shared" ref="Q18:Q81" si="0">R18*14/5</f>
        <v>120.4</v>
      </c>
      <c r="R18" s="256">
        <v>43</v>
      </c>
      <c r="S18" s="282">
        <f t="shared" ref="S18:S81" si="1">R18/50*100</f>
        <v>86</v>
      </c>
      <c r="T18" s="284">
        <f t="shared" ref="T18:T74" si="2">IF(S18&gt;=70, 3, IF(S18&gt;=60, 2, 1))</f>
        <v>3</v>
      </c>
    </row>
    <row r="19" spans="1:20" ht="20.100000000000001" customHeight="1" thickBot="1" x14ac:dyDescent="0.3">
      <c r="A19" s="279">
        <v>3</v>
      </c>
      <c r="B19" s="256">
        <v>41141</v>
      </c>
      <c r="C19" s="257" t="s">
        <v>212</v>
      </c>
      <c r="D19" s="319">
        <v>7</v>
      </c>
      <c r="E19" s="319">
        <v>9</v>
      </c>
      <c r="F19" s="319">
        <v>6</v>
      </c>
      <c r="G19" s="319">
        <v>9</v>
      </c>
      <c r="H19" s="319">
        <v>9</v>
      </c>
      <c r="I19" s="319">
        <v>9</v>
      </c>
      <c r="J19" s="319">
        <v>9</v>
      </c>
      <c r="K19" s="319">
        <v>18</v>
      </c>
      <c r="L19" s="319">
        <v>9</v>
      </c>
      <c r="M19" s="319">
        <v>9</v>
      </c>
      <c r="N19" s="319">
        <v>9</v>
      </c>
      <c r="O19" s="319">
        <v>8</v>
      </c>
      <c r="P19" s="319">
        <v>9</v>
      </c>
      <c r="Q19" s="282">
        <f t="shared" si="0"/>
        <v>120.4</v>
      </c>
      <c r="R19" s="256">
        <v>43</v>
      </c>
      <c r="S19" s="282">
        <f t="shared" si="1"/>
        <v>86</v>
      </c>
      <c r="T19" s="284">
        <f t="shared" si="2"/>
        <v>3</v>
      </c>
    </row>
    <row r="20" spans="1:20" ht="20.100000000000001" customHeight="1" thickBot="1" x14ac:dyDescent="0.3">
      <c r="A20" s="279">
        <v>4</v>
      </c>
      <c r="B20" s="258">
        <v>41142</v>
      </c>
      <c r="C20" s="259" t="s">
        <v>213</v>
      </c>
      <c r="D20" s="319">
        <v>8</v>
      </c>
      <c r="E20" s="319">
        <v>9</v>
      </c>
      <c r="F20" s="319">
        <v>9</v>
      </c>
      <c r="G20" s="319">
        <v>8</v>
      </c>
      <c r="H20" s="319">
        <v>9</v>
      </c>
      <c r="I20" s="319">
        <v>7</v>
      </c>
      <c r="J20" s="319">
        <v>8</v>
      </c>
      <c r="K20" s="319">
        <v>18</v>
      </c>
      <c r="L20" s="319">
        <v>9</v>
      </c>
      <c r="M20" s="319">
        <v>8</v>
      </c>
      <c r="N20" s="319">
        <v>9</v>
      </c>
      <c r="O20" s="319">
        <v>9</v>
      </c>
      <c r="P20" s="319">
        <v>9</v>
      </c>
      <c r="Q20" s="282">
        <f t="shared" si="0"/>
        <v>120.4</v>
      </c>
      <c r="R20" s="258">
        <v>43</v>
      </c>
      <c r="S20" s="282">
        <f t="shared" si="1"/>
        <v>86</v>
      </c>
      <c r="T20" s="284">
        <f t="shared" si="2"/>
        <v>3</v>
      </c>
    </row>
    <row r="21" spans="1:20" ht="20.100000000000001" customHeight="1" thickBot="1" x14ac:dyDescent="0.3">
      <c r="A21" s="279">
        <v>5</v>
      </c>
      <c r="B21" s="280">
        <v>41143</v>
      </c>
      <c r="C21" s="259" t="s">
        <v>214</v>
      </c>
      <c r="D21" s="319">
        <v>8</v>
      </c>
      <c r="E21" s="319">
        <v>9</v>
      </c>
      <c r="F21" s="319">
        <v>8</v>
      </c>
      <c r="G21" s="319">
        <v>6</v>
      </c>
      <c r="H21" s="319">
        <v>9</v>
      </c>
      <c r="I21" s="319">
        <v>7</v>
      </c>
      <c r="J21" s="319">
        <v>7</v>
      </c>
      <c r="K21" s="319">
        <v>15</v>
      </c>
      <c r="L21" s="319">
        <v>7</v>
      </c>
      <c r="M21" s="319">
        <v>6</v>
      </c>
      <c r="N21" s="319">
        <v>9</v>
      </c>
      <c r="O21" s="319">
        <v>9</v>
      </c>
      <c r="P21" s="319">
        <v>9</v>
      </c>
      <c r="Q21" s="282">
        <f t="shared" si="0"/>
        <v>109.2</v>
      </c>
      <c r="R21" s="256">
        <v>39</v>
      </c>
      <c r="S21" s="282">
        <f t="shared" si="1"/>
        <v>78</v>
      </c>
      <c r="T21" s="284">
        <f t="shared" si="2"/>
        <v>3</v>
      </c>
    </row>
    <row r="22" spans="1:20" ht="20.100000000000001" customHeight="1" thickBot="1" x14ac:dyDescent="0.3">
      <c r="A22" s="279">
        <v>6</v>
      </c>
      <c r="B22" s="280">
        <v>41144</v>
      </c>
      <c r="C22" s="257" t="s">
        <v>215</v>
      </c>
      <c r="D22" s="319">
        <v>9</v>
      </c>
      <c r="E22" s="319">
        <v>9</v>
      </c>
      <c r="F22" s="319">
        <v>9</v>
      </c>
      <c r="G22" s="319">
        <v>9</v>
      </c>
      <c r="H22" s="319">
        <v>9</v>
      </c>
      <c r="I22" s="319">
        <v>9</v>
      </c>
      <c r="J22" s="319">
        <v>9</v>
      </c>
      <c r="K22" s="319">
        <v>18</v>
      </c>
      <c r="L22" s="319">
        <v>9</v>
      </c>
      <c r="M22" s="319">
        <v>9</v>
      </c>
      <c r="N22" s="319">
        <v>9</v>
      </c>
      <c r="O22" s="319">
        <v>9</v>
      </c>
      <c r="P22" s="319">
        <v>9</v>
      </c>
      <c r="Q22" s="282">
        <f t="shared" si="0"/>
        <v>126</v>
      </c>
      <c r="R22" s="256">
        <v>45</v>
      </c>
      <c r="S22" s="282">
        <f t="shared" si="1"/>
        <v>90</v>
      </c>
      <c r="T22" s="284">
        <f t="shared" si="2"/>
        <v>3</v>
      </c>
    </row>
    <row r="23" spans="1:20" ht="20.100000000000001" customHeight="1" thickBot="1" x14ac:dyDescent="0.3">
      <c r="A23" s="279">
        <v>7</v>
      </c>
      <c r="B23" s="280">
        <v>41145</v>
      </c>
      <c r="C23" s="257" t="s">
        <v>216</v>
      </c>
      <c r="D23" s="319">
        <v>8</v>
      </c>
      <c r="E23" s="319">
        <v>9</v>
      </c>
      <c r="F23" s="319">
        <v>9</v>
      </c>
      <c r="G23" s="319">
        <v>9</v>
      </c>
      <c r="H23" s="319">
        <v>9</v>
      </c>
      <c r="I23" s="319">
        <v>9</v>
      </c>
      <c r="J23" s="319">
        <v>9</v>
      </c>
      <c r="K23" s="319">
        <v>18</v>
      </c>
      <c r="L23" s="319">
        <v>9</v>
      </c>
      <c r="M23" s="319">
        <v>8</v>
      </c>
      <c r="N23" s="319">
        <v>8</v>
      </c>
      <c r="O23" s="319">
        <v>9</v>
      </c>
      <c r="P23" s="319">
        <v>9</v>
      </c>
      <c r="Q23" s="282">
        <f t="shared" si="0"/>
        <v>123.2</v>
      </c>
      <c r="R23" s="256">
        <v>44</v>
      </c>
      <c r="S23" s="282">
        <f t="shared" si="1"/>
        <v>88</v>
      </c>
      <c r="T23" s="285">
        <f t="shared" si="2"/>
        <v>3</v>
      </c>
    </row>
    <row r="24" spans="1:20" ht="20.100000000000001" customHeight="1" thickBot="1" x14ac:dyDescent="0.3">
      <c r="A24" s="279">
        <v>8</v>
      </c>
      <c r="B24" s="280">
        <v>41146</v>
      </c>
      <c r="C24" s="257" t="s">
        <v>217</v>
      </c>
      <c r="D24" s="319">
        <v>8</v>
      </c>
      <c r="E24" s="319">
        <v>9</v>
      </c>
      <c r="F24" s="319">
        <v>9</v>
      </c>
      <c r="G24" s="319">
        <v>8</v>
      </c>
      <c r="H24" s="319">
        <v>9</v>
      </c>
      <c r="I24" s="319">
        <v>9</v>
      </c>
      <c r="J24" s="319">
        <v>9</v>
      </c>
      <c r="K24" s="319">
        <v>18</v>
      </c>
      <c r="L24" s="319">
        <v>9</v>
      </c>
      <c r="M24" s="319">
        <v>8</v>
      </c>
      <c r="N24" s="319">
        <v>9</v>
      </c>
      <c r="O24" s="319">
        <v>9</v>
      </c>
      <c r="P24" s="319">
        <v>9</v>
      </c>
      <c r="Q24" s="282">
        <f t="shared" si="0"/>
        <v>123.2</v>
      </c>
      <c r="R24" s="256">
        <v>44</v>
      </c>
      <c r="S24" s="282">
        <f t="shared" si="1"/>
        <v>88</v>
      </c>
      <c r="T24" s="284">
        <f t="shared" si="2"/>
        <v>3</v>
      </c>
    </row>
    <row r="25" spans="1:20" ht="20.100000000000001" customHeight="1" thickBot="1" x14ac:dyDescent="0.3">
      <c r="A25" s="279">
        <v>9</v>
      </c>
      <c r="B25" s="280">
        <v>41147</v>
      </c>
      <c r="C25" s="257" t="s">
        <v>218</v>
      </c>
      <c r="D25" s="319">
        <v>8</v>
      </c>
      <c r="E25" s="319">
        <v>8</v>
      </c>
      <c r="F25" s="319">
        <v>9</v>
      </c>
      <c r="G25" s="319">
        <v>6</v>
      </c>
      <c r="H25" s="319">
        <v>7</v>
      </c>
      <c r="I25" s="319">
        <v>9</v>
      </c>
      <c r="J25" s="319">
        <v>6</v>
      </c>
      <c r="K25" s="319">
        <v>18</v>
      </c>
      <c r="L25" s="319">
        <v>7</v>
      </c>
      <c r="M25" s="319">
        <v>6</v>
      </c>
      <c r="N25" s="319">
        <v>9</v>
      </c>
      <c r="O25" s="319">
        <v>9</v>
      </c>
      <c r="P25" s="319">
        <v>7</v>
      </c>
      <c r="Q25" s="282">
        <f t="shared" si="0"/>
        <v>109.2</v>
      </c>
      <c r="R25" s="256">
        <v>39</v>
      </c>
      <c r="S25" s="282">
        <f t="shared" si="1"/>
        <v>78</v>
      </c>
      <c r="T25" s="285">
        <f t="shared" si="2"/>
        <v>3</v>
      </c>
    </row>
    <row r="26" spans="1:20" ht="20.100000000000001" customHeight="1" thickBot="1" x14ac:dyDescent="0.3">
      <c r="A26" s="279">
        <v>10</v>
      </c>
      <c r="B26" s="280">
        <v>41148</v>
      </c>
      <c r="C26" s="257" t="s">
        <v>219</v>
      </c>
      <c r="D26" s="319">
        <v>7</v>
      </c>
      <c r="E26" s="319">
        <v>8</v>
      </c>
      <c r="F26" s="319">
        <v>6</v>
      </c>
      <c r="G26" s="319">
        <v>9</v>
      </c>
      <c r="H26" s="319">
        <v>7</v>
      </c>
      <c r="I26" s="319">
        <v>7</v>
      </c>
      <c r="J26" s="319">
        <v>6</v>
      </c>
      <c r="K26" s="319">
        <v>18</v>
      </c>
      <c r="L26" s="319">
        <v>7</v>
      </c>
      <c r="M26" s="319">
        <v>6</v>
      </c>
      <c r="N26" s="319">
        <v>8</v>
      </c>
      <c r="O26" s="319">
        <v>6</v>
      </c>
      <c r="P26" s="319">
        <v>6</v>
      </c>
      <c r="Q26" s="282">
        <f t="shared" si="0"/>
        <v>100.8</v>
      </c>
      <c r="R26" s="256">
        <v>36</v>
      </c>
      <c r="S26" s="282">
        <f t="shared" si="1"/>
        <v>72</v>
      </c>
      <c r="T26" s="284">
        <f t="shared" si="2"/>
        <v>3</v>
      </c>
    </row>
    <row r="27" spans="1:20" ht="20.100000000000001" customHeight="1" thickBot="1" x14ac:dyDescent="0.3">
      <c r="A27" s="279">
        <v>11</v>
      </c>
      <c r="B27" s="280">
        <v>41149</v>
      </c>
      <c r="C27" s="257" t="s">
        <v>220</v>
      </c>
      <c r="D27" s="319">
        <v>7</v>
      </c>
      <c r="E27" s="319">
        <v>9</v>
      </c>
      <c r="F27" s="319">
        <v>9</v>
      </c>
      <c r="G27" s="319">
        <v>6</v>
      </c>
      <c r="H27" s="319">
        <v>9</v>
      </c>
      <c r="I27" s="319">
        <v>9</v>
      </c>
      <c r="J27" s="319">
        <v>9</v>
      </c>
      <c r="K27" s="319">
        <v>18</v>
      </c>
      <c r="L27" s="319">
        <v>9</v>
      </c>
      <c r="M27" s="319">
        <v>8</v>
      </c>
      <c r="N27" s="319">
        <v>8</v>
      </c>
      <c r="O27" s="319">
        <v>9</v>
      </c>
      <c r="P27" s="319">
        <v>8</v>
      </c>
      <c r="Q27" s="282">
        <f t="shared" si="0"/>
        <v>117.6</v>
      </c>
      <c r="R27" s="256">
        <v>42</v>
      </c>
      <c r="S27" s="282">
        <f t="shared" si="1"/>
        <v>84</v>
      </c>
      <c r="T27" s="285">
        <f t="shared" si="2"/>
        <v>3</v>
      </c>
    </row>
    <row r="28" spans="1:20" ht="20.100000000000001" customHeight="1" thickBot="1" x14ac:dyDescent="0.3">
      <c r="A28" s="279">
        <v>12</v>
      </c>
      <c r="B28" s="280">
        <v>41150</v>
      </c>
      <c r="C28" s="257" t="s">
        <v>221</v>
      </c>
      <c r="D28" s="319">
        <v>9</v>
      </c>
      <c r="E28" s="319">
        <v>9</v>
      </c>
      <c r="F28" s="319">
        <v>9</v>
      </c>
      <c r="G28" s="319">
        <v>9</v>
      </c>
      <c r="H28" s="319">
        <v>9</v>
      </c>
      <c r="I28" s="319">
        <v>9</v>
      </c>
      <c r="J28" s="319">
        <v>9</v>
      </c>
      <c r="K28" s="319">
        <v>18</v>
      </c>
      <c r="L28" s="319">
        <v>9</v>
      </c>
      <c r="M28" s="319">
        <v>9</v>
      </c>
      <c r="N28" s="319">
        <v>9</v>
      </c>
      <c r="O28" s="319">
        <v>9</v>
      </c>
      <c r="P28" s="319">
        <v>9</v>
      </c>
      <c r="Q28" s="282">
        <f t="shared" si="0"/>
        <v>126</v>
      </c>
      <c r="R28" s="256">
        <v>45</v>
      </c>
      <c r="S28" s="282">
        <f t="shared" si="1"/>
        <v>90</v>
      </c>
      <c r="T28" s="284">
        <f t="shared" si="2"/>
        <v>3</v>
      </c>
    </row>
    <row r="29" spans="1:20" ht="20.100000000000001" customHeight="1" thickBot="1" x14ac:dyDescent="0.3">
      <c r="A29" s="279">
        <v>13</v>
      </c>
      <c r="B29" s="280">
        <v>41151</v>
      </c>
      <c r="C29" s="257" t="s">
        <v>222</v>
      </c>
      <c r="D29" s="319">
        <v>8</v>
      </c>
      <c r="E29" s="319">
        <v>9</v>
      </c>
      <c r="F29" s="319">
        <v>9</v>
      </c>
      <c r="G29" s="319">
        <v>9</v>
      </c>
      <c r="H29" s="319">
        <v>7</v>
      </c>
      <c r="I29" s="319">
        <v>8</v>
      </c>
      <c r="J29" s="319">
        <v>8</v>
      </c>
      <c r="K29" s="319">
        <v>17</v>
      </c>
      <c r="L29" s="319">
        <v>9</v>
      </c>
      <c r="M29" s="319">
        <v>9</v>
      </c>
      <c r="N29" s="319">
        <v>9</v>
      </c>
      <c r="O29" s="319">
        <v>9</v>
      </c>
      <c r="P29" s="319">
        <v>9</v>
      </c>
      <c r="Q29" s="282">
        <f t="shared" si="0"/>
        <v>120.4</v>
      </c>
      <c r="R29" s="280">
        <v>43</v>
      </c>
      <c r="S29" s="282">
        <f t="shared" si="1"/>
        <v>86</v>
      </c>
      <c r="T29" s="285">
        <f t="shared" si="2"/>
        <v>3</v>
      </c>
    </row>
    <row r="30" spans="1:20" ht="20.100000000000001" customHeight="1" thickBot="1" x14ac:dyDescent="0.3">
      <c r="A30" s="279">
        <v>14</v>
      </c>
      <c r="B30" s="280">
        <v>41152</v>
      </c>
      <c r="C30" s="257" t="s">
        <v>223</v>
      </c>
      <c r="D30" s="319">
        <v>8</v>
      </c>
      <c r="E30" s="319">
        <v>9</v>
      </c>
      <c r="F30" s="319">
        <v>9</v>
      </c>
      <c r="G30" s="319">
        <v>9</v>
      </c>
      <c r="H30" s="319">
        <v>9</v>
      </c>
      <c r="I30" s="319">
        <v>8</v>
      </c>
      <c r="J30" s="319">
        <v>9</v>
      </c>
      <c r="K30" s="319">
        <v>17</v>
      </c>
      <c r="L30" s="319">
        <v>9</v>
      </c>
      <c r="M30" s="319">
        <v>8</v>
      </c>
      <c r="N30" s="319">
        <v>8</v>
      </c>
      <c r="O30" s="319">
        <v>8</v>
      </c>
      <c r="P30" s="319">
        <v>9</v>
      </c>
      <c r="Q30" s="282">
        <f t="shared" si="0"/>
        <v>120.4</v>
      </c>
      <c r="R30" s="280">
        <v>43</v>
      </c>
      <c r="S30" s="282">
        <f t="shared" si="1"/>
        <v>86</v>
      </c>
      <c r="T30" s="284">
        <f t="shared" si="2"/>
        <v>3</v>
      </c>
    </row>
    <row r="31" spans="1:20" ht="20.100000000000001" customHeight="1" thickBot="1" x14ac:dyDescent="0.3">
      <c r="A31" s="279">
        <v>15</v>
      </c>
      <c r="B31" s="280">
        <v>41153</v>
      </c>
      <c r="C31" s="257" t="s">
        <v>224</v>
      </c>
      <c r="D31" s="319">
        <v>9</v>
      </c>
      <c r="E31" s="319">
        <v>9</v>
      </c>
      <c r="F31" s="319">
        <v>9</v>
      </c>
      <c r="G31" s="319">
        <v>9</v>
      </c>
      <c r="H31" s="319">
        <v>7</v>
      </c>
      <c r="I31" s="319">
        <v>9</v>
      </c>
      <c r="J31" s="319">
        <v>9</v>
      </c>
      <c r="K31" s="319">
        <v>18</v>
      </c>
      <c r="L31" s="319">
        <v>9</v>
      </c>
      <c r="M31" s="319">
        <v>9</v>
      </c>
      <c r="N31" s="319">
        <v>8</v>
      </c>
      <c r="O31" s="319">
        <v>9</v>
      </c>
      <c r="P31" s="319">
        <v>9</v>
      </c>
      <c r="Q31" s="282">
        <f t="shared" si="0"/>
        <v>123.2</v>
      </c>
      <c r="R31" s="280">
        <v>44</v>
      </c>
      <c r="S31" s="282">
        <f t="shared" si="1"/>
        <v>88</v>
      </c>
      <c r="T31" s="285">
        <f t="shared" si="2"/>
        <v>3</v>
      </c>
    </row>
    <row r="32" spans="1:20" ht="20.100000000000001" customHeight="1" thickBot="1" x14ac:dyDescent="0.3">
      <c r="A32" s="279">
        <v>16</v>
      </c>
      <c r="B32" s="280">
        <v>41154</v>
      </c>
      <c r="C32" s="257" t="s">
        <v>225</v>
      </c>
      <c r="D32" s="319">
        <v>8</v>
      </c>
      <c r="E32" s="319">
        <v>8</v>
      </c>
      <c r="F32" s="319">
        <v>9</v>
      </c>
      <c r="G32" s="319">
        <v>9</v>
      </c>
      <c r="H32" s="319">
        <v>9</v>
      </c>
      <c r="I32" s="319">
        <v>8</v>
      </c>
      <c r="J32" s="319">
        <v>9</v>
      </c>
      <c r="K32" s="319">
        <v>18</v>
      </c>
      <c r="L32" s="319">
        <v>8</v>
      </c>
      <c r="M32" s="319">
        <v>7</v>
      </c>
      <c r="N32" s="319">
        <v>9</v>
      </c>
      <c r="O32" s="319">
        <v>9</v>
      </c>
      <c r="P32" s="319">
        <v>9</v>
      </c>
      <c r="Q32" s="282">
        <f t="shared" si="0"/>
        <v>120.4</v>
      </c>
      <c r="R32" s="280">
        <v>43</v>
      </c>
      <c r="S32" s="282">
        <f t="shared" si="1"/>
        <v>86</v>
      </c>
      <c r="T32" s="284">
        <f t="shared" si="2"/>
        <v>3</v>
      </c>
    </row>
    <row r="33" spans="1:20" ht="20.100000000000001" customHeight="1" thickBot="1" x14ac:dyDescent="0.3">
      <c r="A33" s="279">
        <v>17</v>
      </c>
      <c r="B33" s="280">
        <v>41155</v>
      </c>
      <c r="C33" s="257" t="s">
        <v>226</v>
      </c>
      <c r="D33" s="319">
        <v>9</v>
      </c>
      <c r="E33" s="319">
        <v>9</v>
      </c>
      <c r="F33" s="319">
        <v>9</v>
      </c>
      <c r="G33" s="319">
        <v>9</v>
      </c>
      <c r="H33" s="319">
        <v>9</v>
      </c>
      <c r="I33" s="319">
        <v>9</v>
      </c>
      <c r="J33" s="319">
        <v>9</v>
      </c>
      <c r="K33" s="319">
        <v>18</v>
      </c>
      <c r="L33" s="319">
        <v>6</v>
      </c>
      <c r="M33" s="319">
        <v>9</v>
      </c>
      <c r="N33" s="319">
        <v>9</v>
      </c>
      <c r="O33" s="319">
        <v>7</v>
      </c>
      <c r="P33" s="319">
        <v>8</v>
      </c>
      <c r="Q33" s="282">
        <f t="shared" si="0"/>
        <v>120.4</v>
      </c>
      <c r="R33" s="280">
        <v>43</v>
      </c>
      <c r="S33" s="282">
        <f t="shared" si="1"/>
        <v>86</v>
      </c>
      <c r="T33" s="285">
        <f t="shared" si="2"/>
        <v>3</v>
      </c>
    </row>
    <row r="34" spans="1:20" ht="20.100000000000001" customHeight="1" thickBot="1" x14ac:dyDescent="0.3">
      <c r="A34" s="279">
        <v>18</v>
      </c>
      <c r="B34" s="280">
        <v>41156</v>
      </c>
      <c r="C34" s="257" t="s">
        <v>227</v>
      </c>
      <c r="D34" s="319">
        <v>6</v>
      </c>
      <c r="E34" s="319">
        <v>9</v>
      </c>
      <c r="F34" s="319">
        <v>9</v>
      </c>
      <c r="G34" s="319">
        <v>8</v>
      </c>
      <c r="H34" s="319">
        <v>9</v>
      </c>
      <c r="I34" s="319">
        <v>9</v>
      </c>
      <c r="J34" s="319">
        <v>9</v>
      </c>
      <c r="K34" s="319">
        <v>16</v>
      </c>
      <c r="L34" s="319">
        <v>9</v>
      </c>
      <c r="M34" s="319">
        <v>9</v>
      </c>
      <c r="N34" s="319">
        <v>8</v>
      </c>
      <c r="O34" s="319">
        <v>9</v>
      </c>
      <c r="P34" s="319">
        <v>8</v>
      </c>
      <c r="Q34" s="282">
        <f t="shared" si="0"/>
        <v>117.6</v>
      </c>
      <c r="R34" s="280">
        <v>42</v>
      </c>
      <c r="S34" s="282">
        <f t="shared" si="1"/>
        <v>84</v>
      </c>
      <c r="T34" s="284">
        <f t="shared" si="2"/>
        <v>3</v>
      </c>
    </row>
    <row r="35" spans="1:20" ht="20.100000000000001" customHeight="1" thickBot="1" x14ac:dyDescent="0.3">
      <c r="A35" s="279">
        <v>19</v>
      </c>
      <c r="B35" s="280">
        <v>41157</v>
      </c>
      <c r="C35" s="257" t="s">
        <v>228</v>
      </c>
      <c r="D35" s="319">
        <v>9</v>
      </c>
      <c r="E35" s="319">
        <v>9</v>
      </c>
      <c r="F35" s="319">
        <v>9</v>
      </c>
      <c r="G35" s="319">
        <v>9</v>
      </c>
      <c r="H35" s="319">
        <v>9</v>
      </c>
      <c r="I35" s="319">
        <v>9</v>
      </c>
      <c r="J35" s="319">
        <v>9</v>
      </c>
      <c r="K35" s="319">
        <v>18</v>
      </c>
      <c r="L35" s="319">
        <v>9</v>
      </c>
      <c r="M35" s="319">
        <v>9</v>
      </c>
      <c r="N35" s="319">
        <v>9</v>
      </c>
      <c r="O35" s="319">
        <v>9</v>
      </c>
      <c r="P35" s="319">
        <v>9</v>
      </c>
      <c r="Q35" s="282">
        <f t="shared" si="0"/>
        <v>126</v>
      </c>
      <c r="R35" s="280">
        <v>45</v>
      </c>
      <c r="S35" s="282">
        <f t="shared" si="1"/>
        <v>90</v>
      </c>
      <c r="T35" s="283">
        <f>IF(S35&gt;=70, 3, IF(S35&gt;=60, 2, 1))</f>
        <v>3</v>
      </c>
    </row>
    <row r="36" spans="1:20" ht="20.100000000000001" customHeight="1" thickBot="1" x14ac:dyDescent="0.3">
      <c r="A36" s="279">
        <v>20</v>
      </c>
      <c r="B36" s="280">
        <v>41158</v>
      </c>
      <c r="C36" s="257" t="s">
        <v>229</v>
      </c>
      <c r="D36" s="319">
        <v>9</v>
      </c>
      <c r="E36" s="319">
        <v>9</v>
      </c>
      <c r="F36" s="319">
        <v>8</v>
      </c>
      <c r="G36" s="319">
        <v>9</v>
      </c>
      <c r="H36" s="319">
        <v>8</v>
      </c>
      <c r="I36" s="319">
        <v>8</v>
      </c>
      <c r="J36" s="319">
        <v>9</v>
      </c>
      <c r="K36" s="319">
        <v>18</v>
      </c>
      <c r="L36" s="319">
        <v>9</v>
      </c>
      <c r="M36" s="319">
        <v>9</v>
      </c>
      <c r="N36" s="319">
        <v>9</v>
      </c>
      <c r="O36" s="319">
        <v>9</v>
      </c>
      <c r="P36" s="319">
        <v>9</v>
      </c>
      <c r="Q36" s="282">
        <f t="shared" si="0"/>
        <v>123.2</v>
      </c>
      <c r="R36" s="280">
        <v>44</v>
      </c>
      <c r="S36" s="282">
        <f t="shared" si="1"/>
        <v>88</v>
      </c>
      <c r="T36" s="284">
        <f t="shared" ref="T36:T52" si="3">IF(S36&gt;=70, 3, IF(S36&gt;=60, 2, 1))</f>
        <v>3</v>
      </c>
    </row>
    <row r="37" spans="1:20" ht="20.100000000000001" customHeight="1" thickBot="1" x14ac:dyDescent="0.3">
      <c r="A37" s="279">
        <v>21</v>
      </c>
      <c r="B37" s="280">
        <v>41159</v>
      </c>
      <c r="C37" s="281" t="s">
        <v>230</v>
      </c>
      <c r="D37" s="319">
        <v>9</v>
      </c>
      <c r="E37" s="319">
        <v>9</v>
      </c>
      <c r="F37" s="319">
        <v>6</v>
      </c>
      <c r="G37" s="319">
        <v>8</v>
      </c>
      <c r="H37" s="319">
        <v>9</v>
      </c>
      <c r="I37" s="319">
        <v>9</v>
      </c>
      <c r="J37" s="319">
        <v>9</v>
      </c>
      <c r="K37" s="319">
        <v>17</v>
      </c>
      <c r="L37" s="319">
        <v>9</v>
      </c>
      <c r="M37" s="319">
        <v>8</v>
      </c>
      <c r="N37" s="319">
        <v>8</v>
      </c>
      <c r="O37" s="319">
        <v>8</v>
      </c>
      <c r="P37" s="319">
        <v>6</v>
      </c>
      <c r="Q37" s="282">
        <f t="shared" si="0"/>
        <v>114.8</v>
      </c>
      <c r="R37" s="280">
        <v>41</v>
      </c>
      <c r="S37" s="282">
        <f t="shared" si="1"/>
        <v>82</v>
      </c>
      <c r="T37" s="284">
        <f t="shared" si="3"/>
        <v>3</v>
      </c>
    </row>
    <row r="38" spans="1:20" ht="20.100000000000001" customHeight="1" thickBot="1" x14ac:dyDescent="0.3">
      <c r="A38" s="279">
        <v>22</v>
      </c>
      <c r="B38" s="280">
        <v>41160</v>
      </c>
      <c r="C38" s="257" t="s">
        <v>231</v>
      </c>
      <c r="D38" s="319">
        <v>7</v>
      </c>
      <c r="E38" s="319">
        <v>7</v>
      </c>
      <c r="F38" s="319">
        <v>9</v>
      </c>
      <c r="G38" s="319">
        <v>8</v>
      </c>
      <c r="H38" s="319">
        <v>9</v>
      </c>
      <c r="I38" s="319">
        <v>9</v>
      </c>
      <c r="J38" s="319">
        <v>9</v>
      </c>
      <c r="K38" s="319">
        <v>14</v>
      </c>
      <c r="L38" s="319">
        <v>9</v>
      </c>
      <c r="M38" s="319">
        <v>7</v>
      </c>
      <c r="N38" s="319">
        <v>9</v>
      </c>
      <c r="O38" s="319">
        <v>8</v>
      </c>
      <c r="P38" s="319">
        <v>7</v>
      </c>
      <c r="Q38" s="282">
        <f t="shared" si="0"/>
        <v>112</v>
      </c>
      <c r="R38" s="280">
        <v>40</v>
      </c>
      <c r="S38" s="282">
        <f t="shared" si="1"/>
        <v>80</v>
      </c>
      <c r="T38" s="284">
        <f t="shared" si="3"/>
        <v>3</v>
      </c>
    </row>
    <row r="39" spans="1:20" ht="20.100000000000001" customHeight="1" thickBot="1" x14ac:dyDescent="0.3">
      <c r="A39" s="279">
        <v>23</v>
      </c>
      <c r="B39" s="280">
        <v>41161</v>
      </c>
      <c r="C39" s="281" t="s">
        <v>232</v>
      </c>
      <c r="D39" s="319">
        <v>9</v>
      </c>
      <c r="E39" s="319">
        <v>8</v>
      </c>
      <c r="F39" s="319">
        <v>9</v>
      </c>
      <c r="G39" s="319">
        <v>9</v>
      </c>
      <c r="H39" s="319">
        <v>9</v>
      </c>
      <c r="I39" s="319">
        <v>9</v>
      </c>
      <c r="J39" s="319">
        <v>9</v>
      </c>
      <c r="K39" s="319">
        <v>15</v>
      </c>
      <c r="L39" s="319">
        <v>9</v>
      </c>
      <c r="M39" s="319">
        <v>7</v>
      </c>
      <c r="N39" s="319">
        <v>9</v>
      </c>
      <c r="O39" s="319">
        <v>9</v>
      </c>
      <c r="P39" s="319">
        <v>9</v>
      </c>
      <c r="Q39" s="282">
        <f t="shared" si="0"/>
        <v>120.4</v>
      </c>
      <c r="R39" s="280">
        <v>43</v>
      </c>
      <c r="S39" s="282">
        <f t="shared" si="1"/>
        <v>86</v>
      </c>
      <c r="T39" s="284">
        <f t="shared" si="3"/>
        <v>3</v>
      </c>
    </row>
    <row r="40" spans="1:20" ht="20.100000000000001" customHeight="1" thickBot="1" x14ac:dyDescent="0.3">
      <c r="A40" s="279">
        <v>24</v>
      </c>
      <c r="B40" s="280">
        <v>41162</v>
      </c>
      <c r="C40" s="281" t="s">
        <v>233</v>
      </c>
      <c r="D40" s="319">
        <v>9</v>
      </c>
      <c r="E40" s="319">
        <v>9</v>
      </c>
      <c r="F40" s="319">
        <v>9</v>
      </c>
      <c r="G40" s="319">
        <v>8</v>
      </c>
      <c r="H40" s="319">
        <v>6</v>
      </c>
      <c r="I40" s="319">
        <v>8</v>
      </c>
      <c r="J40" s="319">
        <v>9</v>
      </c>
      <c r="K40" s="319">
        <v>16</v>
      </c>
      <c r="L40" s="319">
        <v>9</v>
      </c>
      <c r="M40" s="319">
        <v>9</v>
      </c>
      <c r="N40" s="319">
        <v>8</v>
      </c>
      <c r="O40" s="319">
        <v>9</v>
      </c>
      <c r="P40" s="319">
        <v>9</v>
      </c>
      <c r="Q40" s="282">
        <f t="shared" si="0"/>
        <v>117.6</v>
      </c>
      <c r="R40" s="260">
        <v>42</v>
      </c>
      <c r="S40" s="282">
        <f t="shared" si="1"/>
        <v>84</v>
      </c>
      <c r="T40" s="284">
        <f t="shared" si="3"/>
        <v>3</v>
      </c>
    </row>
    <row r="41" spans="1:20" ht="20.100000000000001" customHeight="1" thickBot="1" x14ac:dyDescent="0.3">
      <c r="A41" s="279">
        <v>25</v>
      </c>
      <c r="B41" s="280">
        <v>41163</v>
      </c>
      <c r="C41" s="281" t="s">
        <v>234</v>
      </c>
      <c r="D41" s="319">
        <v>9</v>
      </c>
      <c r="E41" s="319">
        <v>7</v>
      </c>
      <c r="F41" s="319">
        <v>9</v>
      </c>
      <c r="G41" s="319">
        <v>9</v>
      </c>
      <c r="H41" s="319">
        <v>9</v>
      </c>
      <c r="I41" s="319">
        <v>9</v>
      </c>
      <c r="J41" s="319">
        <v>9</v>
      </c>
      <c r="K41" s="319">
        <v>15</v>
      </c>
      <c r="L41" s="319">
        <v>9</v>
      </c>
      <c r="M41" s="319">
        <v>9</v>
      </c>
      <c r="N41" s="319">
        <v>9</v>
      </c>
      <c r="O41" s="319">
        <v>8</v>
      </c>
      <c r="P41" s="319">
        <v>9</v>
      </c>
      <c r="Q41" s="282">
        <f t="shared" si="0"/>
        <v>120.4</v>
      </c>
      <c r="R41" s="260">
        <v>43</v>
      </c>
      <c r="S41" s="282">
        <f t="shared" si="1"/>
        <v>86</v>
      </c>
      <c r="T41" s="285">
        <f t="shared" si="3"/>
        <v>3</v>
      </c>
    </row>
    <row r="42" spans="1:20" ht="20.100000000000001" customHeight="1" thickBot="1" x14ac:dyDescent="0.3">
      <c r="A42" s="279">
        <v>26</v>
      </c>
      <c r="B42" s="280">
        <v>41164</v>
      </c>
      <c r="C42" s="281" t="s">
        <v>235</v>
      </c>
      <c r="D42" s="319">
        <v>9</v>
      </c>
      <c r="E42" s="319">
        <v>7</v>
      </c>
      <c r="F42" s="319">
        <v>9</v>
      </c>
      <c r="G42" s="319">
        <v>9</v>
      </c>
      <c r="H42" s="319">
        <v>9</v>
      </c>
      <c r="I42" s="319">
        <v>9</v>
      </c>
      <c r="J42" s="319">
        <v>8</v>
      </c>
      <c r="K42" s="319">
        <v>17</v>
      </c>
      <c r="L42" s="319">
        <v>8</v>
      </c>
      <c r="M42" s="319">
        <v>8</v>
      </c>
      <c r="N42" s="319">
        <v>7</v>
      </c>
      <c r="O42" s="319">
        <v>9</v>
      </c>
      <c r="P42" s="319">
        <v>9</v>
      </c>
      <c r="Q42" s="282">
        <f t="shared" si="0"/>
        <v>117.6</v>
      </c>
      <c r="R42" s="260">
        <v>42</v>
      </c>
      <c r="S42" s="282">
        <f t="shared" si="1"/>
        <v>84</v>
      </c>
      <c r="T42" s="284">
        <f t="shared" si="3"/>
        <v>3</v>
      </c>
    </row>
    <row r="43" spans="1:20" ht="20.100000000000001" customHeight="1" thickBot="1" x14ac:dyDescent="0.3">
      <c r="A43" s="279">
        <v>27</v>
      </c>
      <c r="B43" s="280">
        <v>41165</v>
      </c>
      <c r="C43" s="281" t="s">
        <v>236</v>
      </c>
      <c r="D43" s="319">
        <v>9</v>
      </c>
      <c r="E43" s="319">
        <v>9</v>
      </c>
      <c r="F43" s="319">
        <v>9</v>
      </c>
      <c r="G43" s="319">
        <v>9</v>
      </c>
      <c r="H43" s="319">
        <v>9</v>
      </c>
      <c r="I43" s="319">
        <v>6</v>
      </c>
      <c r="J43" s="319">
        <v>9</v>
      </c>
      <c r="K43" s="319">
        <v>18</v>
      </c>
      <c r="L43" s="319">
        <v>9</v>
      </c>
      <c r="M43" s="319">
        <v>9</v>
      </c>
      <c r="N43" s="319">
        <v>9</v>
      </c>
      <c r="O43" s="319">
        <v>9</v>
      </c>
      <c r="P43" s="319">
        <v>9</v>
      </c>
      <c r="Q43" s="282">
        <f t="shared" si="0"/>
        <v>123.2</v>
      </c>
      <c r="R43" s="260">
        <v>44</v>
      </c>
      <c r="S43" s="282">
        <f t="shared" si="1"/>
        <v>88</v>
      </c>
      <c r="T43" s="285">
        <f t="shared" si="3"/>
        <v>3</v>
      </c>
    </row>
    <row r="44" spans="1:20" ht="20.100000000000001" customHeight="1" thickBot="1" x14ac:dyDescent="0.3">
      <c r="A44" s="279">
        <v>28</v>
      </c>
      <c r="B44" s="280">
        <v>41166</v>
      </c>
      <c r="C44" s="281" t="s">
        <v>237</v>
      </c>
      <c r="D44" s="319">
        <v>8</v>
      </c>
      <c r="E44" s="319">
        <v>9</v>
      </c>
      <c r="F44" s="319">
        <v>9</v>
      </c>
      <c r="G44" s="319">
        <v>9</v>
      </c>
      <c r="H44" s="319">
        <v>9</v>
      </c>
      <c r="I44" s="319">
        <v>9</v>
      </c>
      <c r="J44" s="319">
        <v>9</v>
      </c>
      <c r="K44" s="319">
        <v>16</v>
      </c>
      <c r="L44" s="319">
        <v>8</v>
      </c>
      <c r="M44" s="319">
        <v>7</v>
      </c>
      <c r="N44" s="319">
        <v>9</v>
      </c>
      <c r="O44" s="319">
        <v>9</v>
      </c>
      <c r="P44" s="319">
        <v>9</v>
      </c>
      <c r="Q44" s="282">
        <f t="shared" si="0"/>
        <v>120.4</v>
      </c>
      <c r="R44" s="260">
        <v>43</v>
      </c>
      <c r="S44" s="282">
        <f t="shared" si="1"/>
        <v>86</v>
      </c>
      <c r="T44" s="284">
        <f t="shared" si="3"/>
        <v>3</v>
      </c>
    </row>
    <row r="45" spans="1:20" ht="20.100000000000001" customHeight="1" thickBot="1" x14ac:dyDescent="0.3">
      <c r="A45" s="279">
        <v>29</v>
      </c>
      <c r="B45" s="280">
        <v>41167</v>
      </c>
      <c r="C45" s="281" t="s">
        <v>238</v>
      </c>
      <c r="D45" s="319">
        <v>9</v>
      </c>
      <c r="E45" s="319">
        <v>9</v>
      </c>
      <c r="F45" s="319">
        <v>9</v>
      </c>
      <c r="G45" s="319">
        <v>9</v>
      </c>
      <c r="H45" s="319">
        <v>9</v>
      </c>
      <c r="I45" s="319">
        <v>7</v>
      </c>
      <c r="J45" s="319">
        <v>9</v>
      </c>
      <c r="K45" s="319">
        <v>18</v>
      </c>
      <c r="L45" s="319">
        <v>9</v>
      </c>
      <c r="M45" s="319">
        <v>7</v>
      </c>
      <c r="N45" s="319">
        <v>7</v>
      </c>
      <c r="O45" s="319">
        <v>9</v>
      </c>
      <c r="P45" s="319">
        <v>9</v>
      </c>
      <c r="Q45" s="282">
        <f t="shared" si="0"/>
        <v>120.4</v>
      </c>
      <c r="R45" s="260">
        <v>43</v>
      </c>
      <c r="S45" s="282">
        <f t="shared" si="1"/>
        <v>86</v>
      </c>
      <c r="T45" s="285">
        <f t="shared" si="3"/>
        <v>3</v>
      </c>
    </row>
    <row r="46" spans="1:20" ht="20.100000000000001" customHeight="1" thickBot="1" x14ac:dyDescent="0.3">
      <c r="A46" s="279">
        <v>30</v>
      </c>
      <c r="B46" s="280">
        <v>41168</v>
      </c>
      <c r="C46" s="281" t="s">
        <v>239</v>
      </c>
      <c r="D46" s="319">
        <v>9</v>
      </c>
      <c r="E46" s="319">
        <v>8</v>
      </c>
      <c r="F46" s="319">
        <v>9</v>
      </c>
      <c r="G46" s="319">
        <v>9</v>
      </c>
      <c r="H46" s="319">
        <v>9</v>
      </c>
      <c r="I46" s="319">
        <v>9</v>
      </c>
      <c r="J46" s="319">
        <v>9</v>
      </c>
      <c r="K46" s="319">
        <v>18</v>
      </c>
      <c r="L46" s="319">
        <v>9</v>
      </c>
      <c r="M46" s="319">
        <v>9</v>
      </c>
      <c r="N46" s="319">
        <v>7</v>
      </c>
      <c r="O46" s="319">
        <v>9</v>
      </c>
      <c r="P46" s="319">
        <v>9</v>
      </c>
      <c r="Q46" s="282">
        <f t="shared" si="0"/>
        <v>123.2</v>
      </c>
      <c r="R46" s="260">
        <v>44</v>
      </c>
      <c r="S46" s="282">
        <f t="shared" si="1"/>
        <v>88</v>
      </c>
      <c r="T46" s="284">
        <f t="shared" si="3"/>
        <v>3</v>
      </c>
    </row>
    <row r="47" spans="1:20" ht="20.100000000000001" customHeight="1" thickBot="1" x14ac:dyDescent="0.3">
      <c r="A47" s="279">
        <v>31</v>
      </c>
      <c r="B47" s="280">
        <v>41169</v>
      </c>
      <c r="C47" s="281" t="s">
        <v>240</v>
      </c>
      <c r="D47" s="319">
        <v>8</v>
      </c>
      <c r="E47" s="319">
        <v>9</v>
      </c>
      <c r="F47" s="319">
        <v>9</v>
      </c>
      <c r="G47" s="319">
        <v>9</v>
      </c>
      <c r="H47" s="319">
        <v>8</v>
      </c>
      <c r="I47" s="319">
        <v>9</v>
      </c>
      <c r="J47" s="319">
        <v>9</v>
      </c>
      <c r="K47" s="319">
        <v>16</v>
      </c>
      <c r="L47" s="319">
        <v>7</v>
      </c>
      <c r="M47" s="319">
        <v>9</v>
      </c>
      <c r="N47" s="319">
        <v>7</v>
      </c>
      <c r="O47" s="319">
        <v>9</v>
      </c>
      <c r="P47" s="319">
        <v>9</v>
      </c>
      <c r="Q47" s="282">
        <f t="shared" si="0"/>
        <v>117.6</v>
      </c>
      <c r="R47" s="260">
        <v>42</v>
      </c>
      <c r="S47" s="282">
        <f t="shared" si="1"/>
        <v>84</v>
      </c>
      <c r="T47" s="285">
        <f t="shared" si="3"/>
        <v>3</v>
      </c>
    </row>
    <row r="48" spans="1:20" ht="20.100000000000001" customHeight="1" thickBot="1" x14ac:dyDescent="0.3">
      <c r="A48" s="279">
        <v>32</v>
      </c>
      <c r="B48" s="280">
        <v>41170</v>
      </c>
      <c r="C48" s="281" t="s">
        <v>241</v>
      </c>
      <c r="D48" s="319">
        <v>8</v>
      </c>
      <c r="E48" s="319">
        <v>9</v>
      </c>
      <c r="F48" s="319">
        <v>8</v>
      </c>
      <c r="G48" s="319">
        <v>9</v>
      </c>
      <c r="H48" s="319">
        <v>9</v>
      </c>
      <c r="I48" s="319">
        <v>7</v>
      </c>
      <c r="J48" s="319">
        <v>7</v>
      </c>
      <c r="K48" s="319">
        <v>18</v>
      </c>
      <c r="L48" s="319">
        <v>9</v>
      </c>
      <c r="M48" s="319">
        <v>9</v>
      </c>
      <c r="N48" s="319">
        <v>9</v>
      </c>
      <c r="O48" s="319">
        <v>9</v>
      </c>
      <c r="P48" s="319">
        <v>9</v>
      </c>
      <c r="Q48" s="282">
        <f t="shared" si="0"/>
        <v>120.4</v>
      </c>
      <c r="R48" s="260">
        <v>43</v>
      </c>
      <c r="S48" s="282">
        <f t="shared" si="1"/>
        <v>86</v>
      </c>
      <c r="T48" s="284">
        <f t="shared" si="3"/>
        <v>3</v>
      </c>
    </row>
    <row r="49" spans="1:20" ht="20.100000000000001" customHeight="1" thickBot="1" x14ac:dyDescent="0.3">
      <c r="A49" s="279">
        <v>33</v>
      </c>
      <c r="B49" s="280">
        <v>41171</v>
      </c>
      <c r="C49" s="281" t="s">
        <v>242</v>
      </c>
      <c r="D49" s="319">
        <v>9</v>
      </c>
      <c r="E49" s="319">
        <v>9</v>
      </c>
      <c r="F49" s="319">
        <v>9</v>
      </c>
      <c r="G49" s="319">
        <v>9</v>
      </c>
      <c r="H49" s="319">
        <v>9</v>
      </c>
      <c r="I49" s="319">
        <v>9</v>
      </c>
      <c r="J49" s="319">
        <v>9</v>
      </c>
      <c r="K49" s="319">
        <v>18</v>
      </c>
      <c r="L49" s="319">
        <v>9</v>
      </c>
      <c r="M49" s="319">
        <v>9</v>
      </c>
      <c r="N49" s="319">
        <v>9</v>
      </c>
      <c r="O49" s="319">
        <v>9</v>
      </c>
      <c r="P49" s="319">
        <v>9</v>
      </c>
      <c r="Q49" s="282">
        <f t="shared" si="0"/>
        <v>128.80000000000001</v>
      </c>
      <c r="R49" s="260">
        <v>46</v>
      </c>
      <c r="S49" s="282">
        <f t="shared" si="1"/>
        <v>92</v>
      </c>
      <c r="T49" s="285">
        <f t="shared" si="3"/>
        <v>3</v>
      </c>
    </row>
    <row r="50" spans="1:20" ht="20.100000000000001" customHeight="1" thickBot="1" x14ac:dyDescent="0.3">
      <c r="A50" s="279">
        <v>34</v>
      </c>
      <c r="B50" s="280">
        <v>41172</v>
      </c>
      <c r="C50" s="281" t="s">
        <v>243</v>
      </c>
      <c r="D50" s="319">
        <v>9</v>
      </c>
      <c r="E50" s="319">
        <v>9</v>
      </c>
      <c r="F50" s="319">
        <v>9</v>
      </c>
      <c r="G50" s="319">
        <v>9</v>
      </c>
      <c r="H50" s="319">
        <v>9</v>
      </c>
      <c r="I50" s="319">
        <v>9</v>
      </c>
      <c r="J50" s="319">
        <v>9</v>
      </c>
      <c r="K50" s="319">
        <v>18</v>
      </c>
      <c r="L50" s="319">
        <v>9</v>
      </c>
      <c r="M50" s="319">
        <v>9</v>
      </c>
      <c r="N50" s="319">
        <v>9</v>
      </c>
      <c r="O50" s="319">
        <v>9</v>
      </c>
      <c r="P50" s="319">
        <v>9</v>
      </c>
      <c r="Q50" s="282">
        <f t="shared" si="0"/>
        <v>126</v>
      </c>
      <c r="R50" s="260">
        <v>45</v>
      </c>
      <c r="S50" s="282">
        <f t="shared" si="1"/>
        <v>90</v>
      </c>
      <c r="T50" s="284">
        <f t="shared" si="3"/>
        <v>3</v>
      </c>
    </row>
    <row r="51" spans="1:20" ht="20.100000000000001" customHeight="1" thickBot="1" x14ac:dyDescent="0.3">
      <c r="A51" s="279">
        <v>35</v>
      </c>
      <c r="B51" s="280">
        <v>41173</v>
      </c>
      <c r="C51" s="281" t="s">
        <v>244</v>
      </c>
      <c r="D51" s="319">
        <v>6</v>
      </c>
      <c r="E51" s="319">
        <v>9</v>
      </c>
      <c r="F51" s="319">
        <v>6</v>
      </c>
      <c r="G51" s="319">
        <v>6</v>
      </c>
      <c r="H51" s="319">
        <v>6</v>
      </c>
      <c r="I51" s="319">
        <v>6</v>
      </c>
      <c r="J51" s="319">
        <v>6</v>
      </c>
      <c r="K51" s="319">
        <v>15</v>
      </c>
      <c r="L51" s="319">
        <v>7</v>
      </c>
      <c r="M51" s="319">
        <v>6</v>
      </c>
      <c r="N51" s="319">
        <v>6</v>
      </c>
      <c r="O51" s="319">
        <v>6</v>
      </c>
      <c r="P51" s="319">
        <v>7</v>
      </c>
      <c r="Q51" s="282">
        <f t="shared" si="0"/>
        <v>92.4</v>
      </c>
      <c r="R51" s="260">
        <v>33</v>
      </c>
      <c r="S51" s="282">
        <f t="shared" si="1"/>
        <v>66</v>
      </c>
      <c r="T51" s="285">
        <f t="shared" si="3"/>
        <v>2</v>
      </c>
    </row>
    <row r="52" spans="1:20" ht="20.100000000000001" customHeight="1" thickBot="1" x14ac:dyDescent="0.3">
      <c r="A52" s="279">
        <v>36</v>
      </c>
      <c r="B52" s="280">
        <v>41174</v>
      </c>
      <c r="C52" s="281" t="s">
        <v>245</v>
      </c>
      <c r="D52" s="319">
        <v>9</v>
      </c>
      <c r="E52" s="319">
        <v>9</v>
      </c>
      <c r="F52" s="319">
        <v>9</v>
      </c>
      <c r="G52" s="319">
        <v>9</v>
      </c>
      <c r="H52" s="319">
        <v>9</v>
      </c>
      <c r="I52" s="319">
        <v>9</v>
      </c>
      <c r="J52" s="319">
        <v>9</v>
      </c>
      <c r="K52" s="319">
        <v>18</v>
      </c>
      <c r="L52" s="319">
        <v>9</v>
      </c>
      <c r="M52" s="319">
        <v>9</v>
      </c>
      <c r="N52" s="319">
        <v>9</v>
      </c>
      <c r="O52" s="319">
        <v>9</v>
      </c>
      <c r="P52" s="319">
        <v>9</v>
      </c>
      <c r="Q52" s="282">
        <f t="shared" si="0"/>
        <v>126</v>
      </c>
      <c r="R52" s="260">
        <v>45</v>
      </c>
      <c r="S52" s="282">
        <f t="shared" si="1"/>
        <v>90</v>
      </c>
      <c r="T52" s="284">
        <f t="shared" si="3"/>
        <v>3</v>
      </c>
    </row>
    <row r="53" spans="1:20" ht="20.100000000000001" customHeight="1" thickBot="1" x14ac:dyDescent="0.3">
      <c r="A53" s="279">
        <v>37</v>
      </c>
      <c r="B53" s="280">
        <v>41175</v>
      </c>
      <c r="C53" s="281" t="s">
        <v>246</v>
      </c>
      <c r="D53" s="319">
        <v>9</v>
      </c>
      <c r="E53" s="319">
        <v>8</v>
      </c>
      <c r="F53" s="319">
        <v>9</v>
      </c>
      <c r="G53" s="319">
        <v>9</v>
      </c>
      <c r="H53" s="319">
        <v>9</v>
      </c>
      <c r="I53" s="319">
        <v>9</v>
      </c>
      <c r="J53" s="319">
        <v>9</v>
      </c>
      <c r="K53" s="319">
        <v>18</v>
      </c>
      <c r="L53" s="319">
        <v>7</v>
      </c>
      <c r="M53" s="319">
        <v>7</v>
      </c>
      <c r="N53" s="319">
        <v>8</v>
      </c>
      <c r="O53" s="319">
        <v>9</v>
      </c>
      <c r="P53" s="319">
        <v>9</v>
      </c>
      <c r="Q53" s="282">
        <f t="shared" si="0"/>
        <v>120.4</v>
      </c>
      <c r="R53" s="260">
        <v>43</v>
      </c>
      <c r="S53" s="282">
        <f t="shared" si="1"/>
        <v>86</v>
      </c>
      <c r="T53" s="285">
        <f t="shared" si="2"/>
        <v>3</v>
      </c>
    </row>
    <row r="54" spans="1:20" ht="20.100000000000001" customHeight="1" thickBot="1" x14ac:dyDescent="0.3">
      <c r="A54" s="279">
        <v>38</v>
      </c>
      <c r="B54" s="280">
        <v>41176</v>
      </c>
      <c r="C54" s="281" t="s">
        <v>247</v>
      </c>
      <c r="D54" s="319">
        <v>9</v>
      </c>
      <c r="E54" s="319">
        <v>9</v>
      </c>
      <c r="F54" s="319">
        <v>9</v>
      </c>
      <c r="G54" s="319">
        <v>9</v>
      </c>
      <c r="H54" s="319">
        <v>8</v>
      </c>
      <c r="I54" s="319">
        <v>9</v>
      </c>
      <c r="J54" s="319">
        <v>9</v>
      </c>
      <c r="K54" s="319">
        <v>18</v>
      </c>
      <c r="L54" s="319">
        <v>9</v>
      </c>
      <c r="M54" s="319">
        <v>7</v>
      </c>
      <c r="N54" s="319">
        <v>9</v>
      </c>
      <c r="O54" s="319">
        <v>9</v>
      </c>
      <c r="P54" s="319">
        <v>9</v>
      </c>
      <c r="Q54" s="282">
        <f t="shared" si="0"/>
        <v>123.2</v>
      </c>
      <c r="R54" s="260">
        <v>44</v>
      </c>
      <c r="S54" s="282">
        <f t="shared" si="1"/>
        <v>88</v>
      </c>
      <c r="T54" s="284">
        <f t="shared" si="2"/>
        <v>3</v>
      </c>
    </row>
    <row r="55" spans="1:20" ht="20.100000000000001" customHeight="1" thickBot="1" x14ac:dyDescent="0.3">
      <c r="A55" s="279">
        <v>39</v>
      </c>
      <c r="B55" s="280">
        <v>41177</v>
      </c>
      <c r="C55" s="281" t="s">
        <v>248</v>
      </c>
      <c r="D55" s="319">
        <v>9</v>
      </c>
      <c r="E55" s="319">
        <v>9</v>
      </c>
      <c r="F55" s="319">
        <v>9</v>
      </c>
      <c r="G55" s="319">
        <v>9</v>
      </c>
      <c r="H55" s="319">
        <v>9</v>
      </c>
      <c r="I55" s="319">
        <v>9</v>
      </c>
      <c r="J55" s="319">
        <v>9</v>
      </c>
      <c r="K55" s="319">
        <v>18</v>
      </c>
      <c r="L55" s="319">
        <v>9</v>
      </c>
      <c r="M55" s="319">
        <v>6</v>
      </c>
      <c r="N55" s="319">
        <v>9</v>
      </c>
      <c r="O55" s="319">
        <v>9</v>
      </c>
      <c r="P55" s="319">
        <v>9</v>
      </c>
      <c r="Q55" s="282">
        <f t="shared" si="0"/>
        <v>123.2</v>
      </c>
      <c r="R55" s="280">
        <v>44</v>
      </c>
      <c r="S55" s="282">
        <f t="shared" si="1"/>
        <v>88</v>
      </c>
      <c r="T55" s="285">
        <f t="shared" si="2"/>
        <v>3</v>
      </c>
    </row>
    <row r="56" spans="1:20" ht="20.100000000000001" customHeight="1" thickBot="1" x14ac:dyDescent="0.3">
      <c r="A56" s="279">
        <v>40</v>
      </c>
      <c r="B56" s="286">
        <v>41178</v>
      </c>
      <c r="C56" s="281" t="s">
        <v>249</v>
      </c>
      <c r="D56" s="319">
        <v>8</v>
      </c>
      <c r="E56" s="319">
        <v>9</v>
      </c>
      <c r="F56" s="319">
        <v>7</v>
      </c>
      <c r="G56" s="319">
        <v>7</v>
      </c>
      <c r="H56" s="319">
        <v>8</v>
      </c>
      <c r="I56" s="319">
        <v>9</v>
      </c>
      <c r="J56" s="319">
        <v>9</v>
      </c>
      <c r="K56" s="319">
        <v>18</v>
      </c>
      <c r="L56" s="319">
        <v>9</v>
      </c>
      <c r="M56" s="319">
        <v>9</v>
      </c>
      <c r="N56" s="319">
        <v>9</v>
      </c>
      <c r="O56" s="319">
        <v>9</v>
      </c>
      <c r="P56" s="319">
        <v>9</v>
      </c>
      <c r="Q56" s="282">
        <f t="shared" si="0"/>
        <v>120.4</v>
      </c>
      <c r="R56" s="280">
        <v>43</v>
      </c>
      <c r="S56" s="282">
        <f t="shared" si="1"/>
        <v>86</v>
      </c>
      <c r="T56" s="284">
        <f t="shared" si="2"/>
        <v>3</v>
      </c>
    </row>
    <row r="57" spans="1:20" ht="20.100000000000001" customHeight="1" thickBot="1" x14ac:dyDescent="0.3">
      <c r="A57" s="279">
        <v>41</v>
      </c>
      <c r="B57" s="286">
        <v>41179</v>
      </c>
      <c r="C57" s="281" t="s">
        <v>250</v>
      </c>
      <c r="D57" s="319">
        <v>9</v>
      </c>
      <c r="E57" s="319">
        <v>9</v>
      </c>
      <c r="F57" s="319">
        <v>9</v>
      </c>
      <c r="G57" s="319">
        <v>9</v>
      </c>
      <c r="H57" s="319">
        <v>7</v>
      </c>
      <c r="I57" s="319">
        <v>9</v>
      </c>
      <c r="J57" s="319">
        <v>7</v>
      </c>
      <c r="K57" s="319">
        <v>16</v>
      </c>
      <c r="L57" s="319">
        <v>9</v>
      </c>
      <c r="M57" s="319">
        <v>9</v>
      </c>
      <c r="N57" s="319">
        <v>8</v>
      </c>
      <c r="O57" s="319">
        <v>9</v>
      </c>
      <c r="P57" s="319">
        <v>8</v>
      </c>
      <c r="Q57" s="282">
        <f t="shared" si="0"/>
        <v>117.6</v>
      </c>
      <c r="R57" s="260">
        <v>42</v>
      </c>
      <c r="S57" s="282">
        <f t="shared" si="1"/>
        <v>84</v>
      </c>
      <c r="T57" s="285">
        <f t="shared" si="2"/>
        <v>3</v>
      </c>
    </row>
    <row r="58" spans="1:20" ht="20.100000000000001" customHeight="1" thickBot="1" x14ac:dyDescent="0.3">
      <c r="A58" s="279">
        <v>42</v>
      </c>
      <c r="B58" s="286">
        <v>41180</v>
      </c>
      <c r="C58" s="281" t="s">
        <v>251</v>
      </c>
      <c r="D58" s="319">
        <v>7</v>
      </c>
      <c r="E58" s="319">
        <v>9</v>
      </c>
      <c r="F58" s="319">
        <v>7</v>
      </c>
      <c r="G58" s="319">
        <v>9</v>
      </c>
      <c r="H58" s="319">
        <v>8</v>
      </c>
      <c r="I58" s="319">
        <v>9</v>
      </c>
      <c r="J58" s="319">
        <v>9</v>
      </c>
      <c r="K58" s="319">
        <v>18</v>
      </c>
      <c r="L58" s="319">
        <v>9</v>
      </c>
      <c r="M58" s="319">
        <v>7</v>
      </c>
      <c r="N58" s="319">
        <v>9</v>
      </c>
      <c r="O58" s="319">
        <v>9</v>
      </c>
      <c r="P58" s="319">
        <v>8</v>
      </c>
      <c r="Q58" s="282">
        <f t="shared" si="0"/>
        <v>117.6</v>
      </c>
      <c r="R58" s="260">
        <v>42</v>
      </c>
      <c r="S58" s="282">
        <f t="shared" si="1"/>
        <v>84</v>
      </c>
      <c r="T58" s="284">
        <f t="shared" si="2"/>
        <v>3</v>
      </c>
    </row>
    <row r="59" spans="1:20" ht="20.100000000000001" customHeight="1" thickBot="1" x14ac:dyDescent="0.3">
      <c r="A59" s="279">
        <v>43</v>
      </c>
      <c r="B59" s="286">
        <v>41181</v>
      </c>
      <c r="C59" s="281" t="s">
        <v>252</v>
      </c>
      <c r="D59" s="319">
        <v>8</v>
      </c>
      <c r="E59" s="319">
        <v>9</v>
      </c>
      <c r="F59" s="319">
        <v>9</v>
      </c>
      <c r="G59" s="319">
        <v>7</v>
      </c>
      <c r="H59" s="319">
        <v>9</v>
      </c>
      <c r="I59" s="319">
        <v>8</v>
      </c>
      <c r="J59" s="319">
        <v>9</v>
      </c>
      <c r="K59" s="319">
        <v>18</v>
      </c>
      <c r="L59" s="319">
        <v>9</v>
      </c>
      <c r="M59" s="319">
        <v>9</v>
      </c>
      <c r="N59" s="319">
        <v>9</v>
      </c>
      <c r="O59" s="319">
        <v>7</v>
      </c>
      <c r="P59" s="319">
        <v>9</v>
      </c>
      <c r="Q59" s="282">
        <f t="shared" si="0"/>
        <v>120.4</v>
      </c>
      <c r="R59" s="260">
        <v>43</v>
      </c>
      <c r="S59" s="282">
        <f t="shared" si="1"/>
        <v>86</v>
      </c>
      <c r="T59" s="285">
        <f t="shared" si="2"/>
        <v>3</v>
      </c>
    </row>
    <row r="60" spans="1:20" ht="20.100000000000001" customHeight="1" thickBot="1" x14ac:dyDescent="0.3">
      <c r="A60" s="279">
        <v>44</v>
      </c>
      <c r="B60" s="286">
        <v>41182</v>
      </c>
      <c r="C60" s="281" t="s">
        <v>253</v>
      </c>
      <c r="D60" s="319">
        <v>9</v>
      </c>
      <c r="E60" s="319">
        <v>9</v>
      </c>
      <c r="F60" s="319">
        <v>9</v>
      </c>
      <c r="G60" s="319">
        <v>9</v>
      </c>
      <c r="H60" s="319">
        <v>9</v>
      </c>
      <c r="I60" s="319">
        <v>9</v>
      </c>
      <c r="J60" s="319">
        <v>9</v>
      </c>
      <c r="K60" s="319">
        <v>18</v>
      </c>
      <c r="L60" s="319">
        <v>9</v>
      </c>
      <c r="M60" s="319">
        <v>9</v>
      </c>
      <c r="N60" s="319">
        <v>9</v>
      </c>
      <c r="O60" s="319">
        <v>9</v>
      </c>
      <c r="P60" s="319">
        <v>9</v>
      </c>
      <c r="Q60" s="282">
        <f t="shared" si="0"/>
        <v>126</v>
      </c>
      <c r="R60" s="260">
        <v>45</v>
      </c>
      <c r="S60" s="282">
        <f t="shared" si="1"/>
        <v>90</v>
      </c>
      <c r="T60" s="284">
        <f t="shared" si="2"/>
        <v>3</v>
      </c>
    </row>
    <row r="61" spans="1:20" ht="20.100000000000001" customHeight="1" thickBot="1" x14ac:dyDescent="0.3">
      <c r="A61" s="279">
        <v>45</v>
      </c>
      <c r="B61" s="286">
        <v>41183</v>
      </c>
      <c r="C61" s="281" t="s">
        <v>254</v>
      </c>
      <c r="D61" s="319">
        <v>9</v>
      </c>
      <c r="E61" s="319">
        <v>9</v>
      </c>
      <c r="F61" s="319">
        <v>9</v>
      </c>
      <c r="G61" s="319">
        <v>9</v>
      </c>
      <c r="H61" s="319">
        <v>9</v>
      </c>
      <c r="I61" s="319">
        <v>9</v>
      </c>
      <c r="J61" s="319">
        <v>9</v>
      </c>
      <c r="K61" s="319">
        <v>18</v>
      </c>
      <c r="L61" s="319">
        <v>9</v>
      </c>
      <c r="M61" s="319">
        <v>9</v>
      </c>
      <c r="N61" s="319">
        <v>9</v>
      </c>
      <c r="O61" s="319">
        <v>9</v>
      </c>
      <c r="P61" s="319">
        <v>9</v>
      </c>
      <c r="Q61" s="282">
        <f t="shared" si="0"/>
        <v>128.80000000000001</v>
      </c>
      <c r="R61" s="258">
        <v>46</v>
      </c>
      <c r="S61" s="282">
        <f t="shared" si="1"/>
        <v>92</v>
      </c>
      <c r="T61" s="285">
        <f t="shared" si="2"/>
        <v>3</v>
      </c>
    </row>
    <row r="62" spans="1:20" ht="20.100000000000001" customHeight="1" thickBot="1" x14ac:dyDescent="0.3">
      <c r="A62" s="279">
        <v>46</v>
      </c>
      <c r="B62" s="286">
        <v>41184</v>
      </c>
      <c r="C62" s="281" t="s">
        <v>255</v>
      </c>
      <c r="D62" s="319">
        <v>8</v>
      </c>
      <c r="E62" s="319">
        <v>9</v>
      </c>
      <c r="F62" s="319">
        <v>9</v>
      </c>
      <c r="G62" s="319">
        <v>9</v>
      </c>
      <c r="H62" s="319">
        <v>7</v>
      </c>
      <c r="I62" s="319">
        <v>9</v>
      </c>
      <c r="J62" s="319">
        <v>6</v>
      </c>
      <c r="K62" s="319">
        <v>17</v>
      </c>
      <c r="L62" s="319">
        <v>9</v>
      </c>
      <c r="M62" s="319">
        <v>9</v>
      </c>
      <c r="N62" s="319">
        <v>8</v>
      </c>
      <c r="O62" s="319">
        <v>9</v>
      </c>
      <c r="P62" s="319">
        <v>9</v>
      </c>
      <c r="Q62" s="282">
        <f t="shared" si="0"/>
        <v>117.6</v>
      </c>
      <c r="R62" s="258">
        <v>42</v>
      </c>
      <c r="S62" s="282">
        <f t="shared" si="1"/>
        <v>84</v>
      </c>
      <c r="T62" s="284">
        <f t="shared" si="2"/>
        <v>3</v>
      </c>
    </row>
    <row r="63" spans="1:20" ht="20.100000000000001" customHeight="1" thickBot="1" x14ac:dyDescent="0.3">
      <c r="A63" s="279">
        <v>47</v>
      </c>
      <c r="B63" s="286">
        <v>41185</v>
      </c>
      <c r="C63" s="281" t="s">
        <v>256</v>
      </c>
      <c r="D63" s="319">
        <v>7</v>
      </c>
      <c r="E63" s="319">
        <v>9</v>
      </c>
      <c r="F63" s="319">
        <v>8</v>
      </c>
      <c r="G63" s="319">
        <v>9</v>
      </c>
      <c r="H63" s="319">
        <v>9</v>
      </c>
      <c r="I63" s="319">
        <v>9</v>
      </c>
      <c r="J63" s="319">
        <v>9</v>
      </c>
      <c r="K63" s="319">
        <v>18</v>
      </c>
      <c r="L63" s="319">
        <v>9</v>
      </c>
      <c r="M63" s="319">
        <v>7</v>
      </c>
      <c r="N63" s="319">
        <v>9</v>
      </c>
      <c r="O63" s="319">
        <v>9</v>
      </c>
      <c r="P63" s="319">
        <v>8</v>
      </c>
      <c r="Q63" s="282">
        <f t="shared" si="0"/>
        <v>120.4</v>
      </c>
      <c r="R63" s="260">
        <v>43</v>
      </c>
      <c r="S63" s="282">
        <f t="shared" si="1"/>
        <v>86</v>
      </c>
      <c r="T63" s="285">
        <f t="shared" si="2"/>
        <v>3</v>
      </c>
    </row>
    <row r="64" spans="1:20" ht="20.100000000000001" customHeight="1" thickBot="1" x14ac:dyDescent="0.3">
      <c r="A64" s="279">
        <v>48</v>
      </c>
      <c r="B64" s="286">
        <v>41186</v>
      </c>
      <c r="C64" s="281" t="s">
        <v>257</v>
      </c>
      <c r="D64" s="319">
        <v>9</v>
      </c>
      <c r="E64" s="319">
        <v>8</v>
      </c>
      <c r="F64" s="319">
        <v>9</v>
      </c>
      <c r="G64" s="319">
        <v>9</v>
      </c>
      <c r="H64" s="319">
        <v>9</v>
      </c>
      <c r="I64" s="319">
        <v>9</v>
      </c>
      <c r="J64" s="319">
        <v>9</v>
      </c>
      <c r="K64" s="319">
        <v>18</v>
      </c>
      <c r="L64" s="319">
        <v>8</v>
      </c>
      <c r="M64" s="319">
        <v>8</v>
      </c>
      <c r="N64" s="319">
        <v>7</v>
      </c>
      <c r="O64" s="319">
        <v>8</v>
      </c>
      <c r="P64" s="319">
        <v>9</v>
      </c>
      <c r="Q64" s="282">
        <f t="shared" si="0"/>
        <v>120.4</v>
      </c>
      <c r="R64" s="258">
        <v>43</v>
      </c>
      <c r="S64" s="282">
        <f t="shared" si="1"/>
        <v>86</v>
      </c>
      <c r="T64" s="284">
        <f t="shared" si="2"/>
        <v>3</v>
      </c>
    </row>
    <row r="65" spans="1:20" ht="20.100000000000001" customHeight="1" thickBot="1" x14ac:dyDescent="0.3">
      <c r="A65" s="279">
        <v>49</v>
      </c>
      <c r="B65" s="286">
        <v>41187</v>
      </c>
      <c r="C65" s="281" t="s">
        <v>258</v>
      </c>
      <c r="D65" s="319">
        <v>9</v>
      </c>
      <c r="E65" s="319">
        <v>9</v>
      </c>
      <c r="F65" s="319">
        <v>9</v>
      </c>
      <c r="G65" s="319">
        <v>9</v>
      </c>
      <c r="H65" s="319">
        <v>9</v>
      </c>
      <c r="I65" s="319">
        <v>9</v>
      </c>
      <c r="J65" s="319">
        <v>9</v>
      </c>
      <c r="K65" s="319">
        <v>18</v>
      </c>
      <c r="L65" s="319">
        <v>9</v>
      </c>
      <c r="M65" s="319">
        <v>9</v>
      </c>
      <c r="N65" s="319">
        <v>9</v>
      </c>
      <c r="O65" s="319">
        <v>9</v>
      </c>
      <c r="P65" s="319">
        <v>9</v>
      </c>
      <c r="Q65" s="282">
        <f t="shared" si="0"/>
        <v>126</v>
      </c>
      <c r="R65" s="258">
        <v>45</v>
      </c>
      <c r="S65" s="282">
        <f t="shared" si="1"/>
        <v>90</v>
      </c>
      <c r="T65" s="285">
        <f t="shared" si="2"/>
        <v>3</v>
      </c>
    </row>
    <row r="66" spans="1:20" ht="20.100000000000001" customHeight="1" thickBot="1" x14ac:dyDescent="0.3">
      <c r="A66" s="279">
        <v>50</v>
      </c>
      <c r="B66" s="286">
        <v>41188</v>
      </c>
      <c r="C66" s="281" t="s">
        <v>259</v>
      </c>
      <c r="D66" s="319">
        <v>9</v>
      </c>
      <c r="E66" s="319">
        <v>6</v>
      </c>
      <c r="F66" s="319">
        <v>8</v>
      </c>
      <c r="G66" s="319">
        <v>8</v>
      </c>
      <c r="H66" s="319">
        <v>9</v>
      </c>
      <c r="I66" s="319">
        <v>7</v>
      </c>
      <c r="J66" s="319">
        <v>9</v>
      </c>
      <c r="K66" s="319">
        <v>17</v>
      </c>
      <c r="L66" s="319">
        <v>9</v>
      </c>
      <c r="M66" s="319">
        <v>9</v>
      </c>
      <c r="N66" s="319">
        <v>9</v>
      </c>
      <c r="O66" s="319">
        <v>9</v>
      </c>
      <c r="P66" s="319">
        <v>9</v>
      </c>
      <c r="Q66" s="282">
        <f t="shared" si="0"/>
        <v>117.6</v>
      </c>
      <c r="R66" s="258">
        <v>42</v>
      </c>
      <c r="S66" s="282">
        <f t="shared" si="1"/>
        <v>84</v>
      </c>
      <c r="T66" s="284">
        <f t="shared" si="2"/>
        <v>3</v>
      </c>
    </row>
    <row r="67" spans="1:20" ht="20.100000000000001" customHeight="1" thickBot="1" x14ac:dyDescent="0.3">
      <c r="A67" s="279">
        <v>51</v>
      </c>
      <c r="B67" s="286">
        <v>41189</v>
      </c>
      <c r="C67" s="281" t="s">
        <v>260</v>
      </c>
      <c r="D67" s="319">
        <v>9</v>
      </c>
      <c r="E67" s="319">
        <v>9</v>
      </c>
      <c r="F67" s="319">
        <v>9</v>
      </c>
      <c r="G67" s="319">
        <v>9</v>
      </c>
      <c r="H67" s="319">
        <v>9</v>
      </c>
      <c r="I67" s="319">
        <v>9</v>
      </c>
      <c r="J67" s="319">
        <v>9</v>
      </c>
      <c r="K67" s="319">
        <v>18</v>
      </c>
      <c r="L67" s="319">
        <v>9</v>
      </c>
      <c r="M67" s="319">
        <v>9</v>
      </c>
      <c r="N67" s="319">
        <v>9</v>
      </c>
      <c r="O67" s="319">
        <v>9</v>
      </c>
      <c r="P67" s="319">
        <v>9</v>
      </c>
      <c r="Q67" s="282">
        <f t="shared" si="0"/>
        <v>126</v>
      </c>
      <c r="R67" s="260">
        <v>45</v>
      </c>
      <c r="S67" s="282">
        <f t="shared" si="1"/>
        <v>90</v>
      </c>
      <c r="T67" s="285">
        <f t="shared" si="2"/>
        <v>3</v>
      </c>
    </row>
    <row r="68" spans="1:20" ht="20.100000000000001" customHeight="1" thickBot="1" x14ac:dyDescent="0.3">
      <c r="A68" s="279">
        <v>52</v>
      </c>
      <c r="B68" s="286">
        <v>41190</v>
      </c>
      <c r="C68" s="281" t="s">
        <v>261</v>
      </c>
      <c r="D68" s="319">
        <v>9</v>
      </c>
      <c r="E68" s="319">
        <v>9</v>
      </c>
      <c r="F68" s="319">
        <v>8</v>
      </c>
      <c r="G68" s="319">
        <v>9</v>
      </c>
      <c r="H68" s="319">
        <v>8</v>
      </c>
      <c r="I68" s="319">
        <v>9</v>
      </c>
      <c r="J68" s="319">
        <v>9</v>
      </c>
      <c r="K68" s="319">
        <v>17</v>
      </c>
      <c r="L68" s="319">
        <v>9</v>
      </c>
      <c r="M68" s="319">
        <v>9</v>
      </c>
      <c r="N68" s="319">
        <v>9</v>
      </c>
      <c r="O68" s="319">
        <v>9</v>
      </c>
      <c r="P68" s="319">
        <v>9</v>
      </c>
      <c r="Q68" s="282">
        <f t="shared" si="0"/>
        <v>123.2</v>
      </c>
      <c r="R68" s="258">
        <v>44</v>
      </c>
      <c r="S68" s="282">
        <f t="shared" si="1"/>
        <v>88</v>
      </c>
      <c r="T68" s="284">
        <f t="shared" si="2"/>
        <v>3</v>
      </c>
    </row>
    <row r="69" spans="1:20" ht="20.100000000000001" customHeight="1" thickBot="1" x14ac:dyDescent="0.3">
      <c r="A69" s="279">
        <v>53</v>
      </c>
      <c r="B69" s="280">
        <v>41191</v>
      </c>
      <c r="C69" s="281" t="s">
        <v>262</v>
      </c>
      <c r="D69" s="319">
        <v>9</v>
      </c>
      <c r="E69" s="319">
        <v>9</v>
      </c>
      <c r="F69" s="319">
        <v>9</v>
      </c>
      <c r="G69" s="319">
        <v>9</v>
      </c>
      <c r="H69" s="319">
        <v>9</v>
      </c>
      <c r="I69" s="319">
        <v>9</v>
      </c>
      <c r="J69" s="319">
        <v>9</v>
      </c>
      <c r="K69" s="319">
        <v>18</v>
      </c>
      <c r="L69" s="319">
        <v>9</v>
      </c>
      <c r="M69" s="319">
        <v>9</v>
      </c>
      <c r="N69" s="319">
        <v>9</v>
      </c>
      <c r="O69" s="319">
        <v>9</v>
      </c>
      <c r="P69" s="319">
        <v>9</v>
      </c>
      <c r="Q69" s="282">
        <f t="shared" si="0"/>
        <v>128.80000000000001</v>
      </c>
      <c r="R69" s="260">
        <v>46</v>
      </c>
      <c r="S69" s="282">
        <f t="shared" si="1"/>
        <v>92</v>
      </c>
      <c r="T69" s="285">
        <f t="shared" si="2"/>
        <v>3</v>
      </c>
    </row>
    <row r="70" spans="1:20" ht="20.100000000000001" customHeight="1" thickBot="1" x14ac:dyDescent="0.3">
      <c r="A70" s="279">
        <v>54</v>
      </c>
      <c r="B70" s="280">
        <v>41192</v>
      </c>
      <c r="C70" s="281" t="s">
        <v>263</v>
      </c>
      <c r="D70" s="319">
        <v>8</v>
      </c>
      <c r="E70" s="319">
        <v>9</v>
      </c>
      <c r="F70" s="319">
        <v>9</v>
      </c>
      <c r="G70" s="319">
        <v>9</v>
      </c>
      <c r="H70" s="319">
        <v>9</v>
      </c>
      <c r="I70" s="319">
        <v>8</v>
      </c>
      <c r="J70" s="319">
        <v>8</v>
      </c>
      <c r="K70" s="319">
        <v>18</v>
      </c>
      <c r="L70" s="319">
        <v>8</v>
      </c>
      <c r="M70" s="319">
        <v>9</v>
      </c>
      <c r="N70" s="319">
        <v>9</v>
      </c>
      <c r="O70" s="319">
        <v>9</v>
      </c>
      <c r="P70" s="319">
        <v>7</v>
      </c>
      <c r="Q70" s="282">
        <f t="shared" si="0"/>
        <v>120.4</v>
      </c>
      <c r="R70" s="258">
        <v>43</v>
      </c>
      <c r="S70" s="282">
        <f t="shared" si="1"/>
        <v>86</v>
      </c>
      <c r="T70" s="284">
        <f t="shared" si="2"/>
        <v>3</v>
      </c>
    </row>
    <row r="71" spans="1:20" ht="20.100000000000001" customHeight="1" thickBot="1" x14ac:dyDescent="0.3">
      <c r="A71" s="279">
        <v>55</v>
      </c>
      <c r="B71" s="280">
        <v>41193</v>
      </c>
      <c r="C71" s="281" t="s">
        <v>264</v>
      </c>
      <c r="D71" s="319">
        <v>9</v>
      </c>
      <c r="E71" s="319">
        <v>8</v>
      </c>
      <c r="F71" s="319">
        <v>9</v>
      </c>
      <c r="G71" s="319">
        <v>9</v>
      </c>
      <c r="H71" s="319">
        <v>9</v>
      </c>
      <c r="I71" s="319">
        <v>9</v>
      </c>
      <c r="J71" s="319">
        <v>9</v>
      </c>
      <c r="K71" s="319">
        <v>18</v>
      </c>
      <c r="L71" s="319">
        <v>9</v>
      </c>
      <c r="M71" s="319">
        <v>7</v>
      </c>
      <c r="N71" s="319">
        <v>9</v>
      </c>
      <c r="O71" s="319">
        <v>9</v>
      </c>
      <c r="P71" s="319">
        <v>9</v>
      </c>
      <c r="Q71" s="282">
        <f t="shared" si="0"/>
        <v>123.2</v>
      </c>
      <c r="R71" s="260">
        <v>44</v>
      </c>
      <c r="S71" s="282">
        <f t="shared" si="1"/>
        <v>88</v>
      </c>
      <c r="T71" s="285">
        <f t="shared" si="2"/>
        <v>3</v>
      </c>
    </row>
    <row r="72" spans="1:20" ht="20.100000000000001" customHeight="1" thickBot="1" x14ac:dyDescent="0.3">
      <c r="A72" s="279">
        <v>56</v>
      </c>
      <c r="B72" s="280">
        <v>41194</v>
      </c>
      <c r="C72" s="281" t="s">
        <v>265</v>
      </c>
      <c r="D72" s="319">
        <v>8</v>
      </c>
      <c r="E72" s="319">
        <v>6</v>
      </c>
      <c r="F72" s="319">
        <v>8</v>
      </c>
      <c r="G72" s="319">
        <v>6</v>
      </c>
      <c r="H72" s="319">
        <v>7</v>
      </c>
      <c r="I72" s="319">
        <v>7</v>
      </c>
      <c r="J72" s="319">
        <v>8</v>
      </c>
      <c r="K72" s="319">
        <v>14</v>
      </c>
      <c r="L72" s="319">
        <v>8</v>
      </c>
      <c r="M72" s="319">
        <v>7</v>
      </c>
      <c r="N72" s="319">
        <v>7</v>
      </c>
      <c r="O72" s="319">
        <v>7</v>
      </c>
      <c r="P72" s="319">
        <v>8</v>
      </c>
      <c r="Q72" s="282">
        <f t="shared" si="0"/>
        <v>100.8</v>
      </c>
      <c r="R72" s="260">
        <v>36</v>
      </c>
      <c r="S72" s="282">
        <f t="shared" si="1"/>
        <v>72</v>
      </c>
      <c r="T72" s="284">
        <f t="shared" si="2"/>
        <v>3</v>
      </c>
    </row>
    <row r="73" spans="1:20" ht="20.100000000000001" customHeight="1" thickBot="1" x14ac:dyDescent="0.3">
      <c r="A73" s="279">
        <v>57</v>
      </c>
      <c r="B73" s="280">
        <v>41195</v>
      </c>
      <c r="C73" s="281" t="s">
        <v>266</v>
      </c>
      <c r="D73" s="319">
        <v>9</v>
      </c>
      <c r="E73" s="319">
        <v>9</v>
      </c>
      <c r="F73" s="319">
        <v>8</v>
      </c>
      <c r="G73" s="319">
        <v>9</v>
      </c>
      <c r="H73" s="319">
        <v>7</v>
      </c>
      <c r="I73" s="319">
        <v>8</v>
      </c>
      <c r="J73" s="319">
        <v>9</v>
      </c>
      <c r="K73" s="319">
        <v>18</v>
      </c>
      <c r="L73" s="319">
        <v>9</v>
      </c>
      <c r="M73" s="319">
        <v>9</v>
      </c>
      <c r="N73" s="319">
        <v>9</v>
      </c>
      <c r="O73" s="319">
        <v>8</v>
      </c>
      <c r="P73" s="319">
        <v>8</v>
      </c>
      <c r="Q73" s="282">
        <f t="shared" si="0"/>
        <v>120.4</v>
      </c>
      <c r="R73" s="260">
        <v>43</v>
      </c>
      <c r="S73" s="282">
        <f t="shared" si="1"/>
        <v>86</v>
      </c>
      <c r="T73" s="285">
        <f t="shared" si="2"/>
        <v>3</v>
      </c>
    </row>
    <row r="74" spans="1:20" ht="20.100000000000001" customHeight="1" thickBot="1" x14ac:dyDescent="0.3">
      <c r="A74" s="279">
        <v>58</v>
      </c>
      <c r="B74" s="280">
        <v>41196</v>
      </c>
      <c r="C74" s="281" t="s">
        <v>267</v>
      </c>
      <c r="D74" s="319">
        <v>8</v>
      </c>
      <c r="E74" s="319">
        <v>9</v>
      </c>
      <c r="F74" s="319">
        <v>9</v>
      </c>
      <c r="G74" s="319">
        <v>8</v>
      </c>
      <c r="H74" s="319">
        <v>9</v>
      </c>
      <c r="I74" s="319">
        <v>9</v>
      </c>
      <c r="J74" s="319">
        <v>9</v>
      </c>
      <c r="K74" s="319">
        <v>18</v>
      </c>
      <c r="L74" s="319">
        <v>8</v>
      </c>
      <c r="M74" s="319">
        <v>9</v>
      </c>
      <c r="N74" s="319">
        <v>7</v>
      </c>
      <c r="O74" s="319">
        <v>8</v>
      </c>
      <c r="P74" s="319">
        <v>7</v>
      </c>
      <c r="Q74" s="282">
        <f t="shared" si="0"/>
        <v>117.6</v>
      </c>
      <c r="R74" s="260">
        <v>42</v>
      </c>
      <c r="S74" s="282">
        <f t="shared" si="1"/>
        <v>84</v>
      </c>
      <c r="T74" s="284">
        <f t="shared" si="2"/>
        <v>3</v>
      </c>
    </row>
    <row r="75" spans="1:20" ht="20.100000000000001" customHeight="1" thickBot="1" x14ac:dyDescent="0.3">
      <c r="A75" s="279">
        <v>59</v>
      </c>
      <c r="B75" s="280">
        <v>41197</v>
      </c>
      <c r="C75" s="281" t="s">
        <v>268</v>
      </c>
      <c r="D75" s="319">
        <v>9</v>
      </c>
      <c r="E75" s="319">
        <v>9</v>
      </c>
      <c r="F75" s="319">
        <v>9</v>
      </c>
      <c r="G75" s="319">
        <v>9</v>
      </c>
      <c r="H75" s="319">
        <v>9</v>
      </c>
      <c r="I75" s="319">
        <v>9</v>
      </c>
      <c r="J75" s="319">
        <v>9</v>
      </c>
      <c r="K75" s="319">
        <v>18</v>
      </c>
      <c r="L75" s="319">
        <v>9</v>
      </c>
      <c r="M75" s="319">
        <v>9</v>
      </c>
      <c r="N75" s="319">
        <v>9</v>
      </c>
      <c r="O75" s="319">
        <v>9</v>
      </c>
      <c r="P75" s="319">
        <v>9</v>
      </c>
      <c r="Q75" s="282">
        <f t="shared" si="0"/>
        <v>126</v>
      </c>
      <c r="R75" s="260">
        <v>45</v>
      </c>
      <c r="S75" s="282">
        <f t="shared" si="1"/>
        <v>90</v>
      </c>
      <c r="T75" s="285">
        <f t="shared" ref="T75:T99" si="4">IF(S75&gt;=70, 3, IF(S75&gt;=60, 2, 1))</f>
        <v>3</v>
      </c>
    </row>
    <row r="76" spans="1:20" ht="20.100000000000001" customHeight="1" thickBot="1" x14ac:dyDescent="0.3">
      <c r="A76" s="279">
        <v>60</v>
      </c>
      <c r="B76" s="280">
        <v>41198</v>
      </c>
      <c r="C76" s="281" t="s">
        <v>269</v>
      </c>
      <c r="D76" s="319">
        <v>9</v>
      </c>
      <c r="E76" s="319">
        <v>9</v>
      </c>
      <c r="F76" s="319">
        <v>9</v>
      </c>
      <c r="G76" s="319">
        <v>9</v>
      </c>
      <c r="H76" s="319">
        <v>9</v>
      </c>
      <c r="I76" s="319">
        <v>8</v>
      </c>
      <c r="J76" s="319">
        <v>8</v>
      </c>
      <c r="K76" s="319">
        <v>15</v>
      </c>
      <c r="L76" s="319">
        <v>9</v>
      </c>
      <c r="M76" s="319">
        <v>9</v>
      </c>
      <c r="N76" s="319">
        <v>9</v>
      </c>
      <c r="O76" s="319">
        <v>8</v>
      </c>
      <c r="P76" s="319">
        <v>9</v>
      </c>
      <c r="Q76" s="282">
        <f t="shared" si="0"/>
        <v>120.4</v>
      </c>
      <c r="R76" s="260">
        <v>43</v>
      </c>
      <c r="S76" s="282">
        <f t="shared" si="1"/>
        <v>86</v>
      </c>
      <c r="T76" s="284">
        <f t="shared" si="4"/>
        <v>3</v>
      </c>
    </row>
    <row r="77" spans="1:20" ht="20.100000000000001" customHeight="1" thickBot="1" x14ac:dyDescent="0.3">
      <c r="A77" s="279">
        <v>61</v>
      </c>
      <c r="B77" s="280">
        <v>41199</v>
      </c>
      <c r="C77" s="281" t="s">
        <v>270</v>
      </c>
      <c r="D77" s="319">
        <v>9</v>
      </c>
      <c r="E77" s="319">
        <v>9</v>
      </c>
      <c r="F77" s="319">
        <v>9</v>
      </c>
      <c r="G77" s="319">
        <v>9</v>
      </c>
      <c r="H77" s="319">
        <v>9</v>
      </c>
      <c r="I77" s="319">
        <v>9</v>
      </c>
      <c r="J77" s="319">
        <v>9</v>
      </c>
      <c r="K77" s="319">
        <v>18</v>
      </c>
      <c r="L77" s="319">
        <v>9</v>
      </c>
      <c r="M77" s="319">
        <v>9</v>
      </c>
      <c r="N77" s="319">
        <v>9</v>
      </c>
      <c r="O77" s="319">
        <v>9</v>
      </c>
      <c r="P77" s="319">
        <v>9</v>
      </c>
      <c r="Q77" s="282">
        <f t="shared" si="0"/>
        <v>126</v>
      </c>
      <c r="R77" s="260">
        <v>45</v>
      </c>
      <c r="S77" s="282">
        <f t="shared" si="1"/>
        <v>90</v>
      </c>
      <c r="T77" s="285">
        <f t="shared" si="4"/>
        <v>3</v>
      </c>
    </row>
    <row r="78" spans="1:20" ht="20.100000000000001" customHeight="1" thickBot="1" x14ac:dyDescent="0.3">
      <c r="A78" s="279">
        <v>62</v>
      </c>
      <c r="B78" s="280">
        <v>41200</v>
      </c>
      <c r="C78" s="281" t="s">
        <v>271</v>
      </c>
      <c r="D78" s="319">
        <v>9</v>
      </c>
      <c r="E78" s="319">
        <v>8</v>
      </c>
      <c r="F78" s="319">
        <v>8</v>
      </c>
      <c r="G78" s="319">
        <v>9</v>
      </c>
      <c r="H78" s="319">
        <v>9</v>
      </c>
      <c r="I78" s="319">
        <v>9</v>
      </c>
      <c r="J78" s="319">
        <v>9</v>
      </c>
      <c r="K78" s="319">
        <v>18</v>
      </c>
      <c r="L78" s="319">
        <v>8</v>
      </c>
      <c r="M78" s="319">
        <v>9</v>
      </c>
      <c r="N78" s="319">
        <v>9</v>
      </c>
      <c r="O78" s="319">
        <v>9</v>
      </c>
      <c r="P78" s="319">
        <v>9</v>
      </c>
      <c r="Q78" s="282">
        <f t="shared" si="0"/>
        <v>123.2</v>
      </c>
      <c r="R78" s="260">
        <v>44</v>
      </c>
      <c r="S78" s="282">
        <f t="shared" si="1"/>
        <v>88</v>
      </c>
      <c r="T78" s="284">
        <f t="shared" si="4"/>
        <v>3</v>
      </c>
    </row>
    <row r="79" spans="1:20" ht="20.100000000000001" customHeight="1" thickBot="1" x14ac:dyDescent="0.3">
      <c r="A79" s="279">
        <v>63</v>
      </c>
      <c r="B79" s="280">
        <v>41201</v>
      </c>
      <c r="C79" s="281" t="s">
        <v>272</v>
      </c>
      <c r="D79" s="319">
        <v>9</v>
      </c>
      <c r="E79" s="319">
        <v>9</v>
      </c>
      <c r="F79" s="319">
        <v>9</v>
      </c>
      <c r="G79" s="319">
        <v>9</v>
      </c>
      <c r="H79" s="319">
        <v>9</v>
      </c>
      <c r="I79" s="319">
        <v>9</v>
      </c>
      <c r="J79" s="319">
        <v>9</v>
      </c>
      <c r="K79" s="319">
        <v>18</v>
      </c>
      <c r="L79" s="319">
        <v>9</v>
      </c>
      <c r="M79" s="319">
        <v>9</v>
      </c>
      <c r="N79" s="319">
        <v>9</v>
      </c>
      <c r="O79" s="319">
        <v>9</v>
      </c>
      <c r="P79" s="319">
        <v>9</v>
      </c>
      <c r="Q79" s="282">
        <f t="shared" si="0"/>
        <v>126</v>
      </c>
      <c r="R79" s="260">
        <v>45</v>
      </c>
      <c r="S79" s="282">
        <f t="shared" si="1"/>
        <v>90</v>
      </c>
      <c r="T79" s="285">
        <f t="shared" si="4"/>
        <v>3</v>
      </c>
    </row>
    <row r="80" spans="1:20" ht="20.100000000000001" customHeight="1" thickBot="1" x14ac:dyDescent="0.3">
      <c r="A80" s="279">
        <v>64</v>
      </c>
      <c r="B80" s="280">
        <v>41202</v>
      </c>
      <c r="C80" s="281" t="s">
        <v>273</v>
      </c>
      <c r="D80" s="319">
        <v>9</v>
      </c>
      <c r="E80" s="319">
        <v>9</v>
      </c>
      <c r="F80" s="319">
        <v>9</v>
      </c>
      <c r="G80" s="319">
        <v>9</v>
      </c>
      <c r="H80" s="319">
        <v>9</v>
      </c>
      <c r="I80" s="319">
        <v>9</v>
      </c>
      <c r="J80" s="319">
        <v>9</v>
      </c>
      <c r="K80" s="319">
        <v>15</v>
      </c>
      <c r="L80" s="319">
        <v>9</v>
      </c>
      <c r="M80" s="319">
        <v>9</v>
      </c>
      <c r="N80" s="319">
        <v>9</v>
      </c>
      <c r="O80" s="319">
        <v>9</v>
      </c>
      <c r="P80" s="319">
        <v>9</v>
      </c>
      <c r="Q80" s="282">
        <f t="shared" si="0"/>
        <v>123.2</v>
      </c>
      <c r="R80" s="260">
        <v>44</v>
      </c>
      <c r="S80" s="282">
        <f t="shared" si="1"/>
        <v>88</v>
      </c>
      <c r="T80" s="284">
        <f t="shared" si="4"/>
        <v>3</v>
      </c>
    </row>
    <row r="81" spans="1:20" ht="20.100000000000001" customHeight="1" thickBot="1" x14ac:dyDescent="0.3">
      <c r="A81" s="279">
        <v>65</v>
      </c>
      <c r="B81" s="280">
        <v>41203</v>
      </c>
      <c r="C81" s="281" t="s">
        <v>274</v>
      </c>
      <c r="D81" s="319">
        <v>9</v>
      </c>
      <c r="E81" s="319">
        <v>9</v>
      </c>
      <c r="F81" s="319">
        <v>9</v>
      </c>
      <c r="G81" s="319">
        <v>9</v>
      </c>
      <c r="H81" s="319">
        <v>8</v>
      </c>
      <c r="I81" s="319">
        <v>9</v>
      </c>
      <c r="J81" s="319">
        <v>9</v>
      </c>
      <c r="K81" s="319">
        <v>18</v>
      </c>
      <c r="L81" s="319">
        <v>9</v>
      </c>
      <c r="M81" s="319">
        <v>9</v>
      </c>
      <c r="N81" s="319">
        <v>9</v>
      </c>
      <c r="O81" s="319">
        <v>7</v>
      </c>
      <c r="P81" s="319">
        <v>9</v>
      </c>
      <c r="Q81" s="282">
        <f t="shared" si="0"/>
        <v>123.2</v>
      </c>
      <c r="R81" s="260">
        <v>44</v>
      </c>
      <c r="S81" s="282">
        <f t="shared" si="1"/>
        <v>88</v>
      </c>
      <c r="T81" s="285">
        <f t="shared" si="4"/>
        <v>3</v>
      </c>
    </row>
    <row r="82" spans="1:20" ht="20.100000000000001" customHeight="1" thickBot="1" x14ac:dyDescent="0.3">
      <c r="A82" s="279">
        <v>66</v>
      </c>
      <c r="B82" s="280">
        <v>41204</v>
      </c>
      <c r="C82" s="281" t="s">
        <v>275</v>
      </c>
      <c r="D82" s="319">
        <v>8</v>
      </c>
      <c r="E82" s="319">
        <v>9</v>
      </c>
      <c r="F82" s="319">
        <v>7</v>
      </c>
      <c r="G82" s="319">
        <v>8</v>
      </c>
      <c r="H82" s="319">
        <v>9</v>
      </c>
      <c r="I82" s="319">
        <v>7</v>
      </c>
      <c r="J82" s="319">
        <v>9</v>
      </c>
      <c r="K82" s="319">
        <v>17</v>
      </c>
      <c r="L82" s="319">
        <v>8</v>
      </c>
      <c r="M82" s="319">
        <v>9</v>
      </c>
      <c r="N82" s="319">
        <v>9</v>
      </c>
      <c r="O82" s="319">
        <v>9</v>
      </c>
      <c r="P82" s="319">
        <v>9</v>
      </c>
      <c r="Q82" s="282">
        <f t="shared" ref="Q82:Q137" si="5">R82*14/5</f>
        <v>117.6</v>
      </c>
      <c r="R82" s="260">
        <v>42</v>
      </c>
      <c r="S82" s="282">
        <f t="shared" ref="S82:S137" si="6">R82/50*100</f>
        <v>84</v>
      </c>
      <c r="T82" s="284">
        <f t="shared" si="4"/>
        <v>3</v>
      </c>
    </row>
    <row r="83" spans="1:20" ht="20.100000000000001" customHeight="1" thickBot="1" x14ac:dyDescent="0.3">
      <c r="A83" s="279">
        <v>67</v>
      </c>
      <c r="B83" s="280">
        <v>41205</v>
      </c>
      <c r="C83" s="281" t="s">
        <v>276</v>
      </c>
      <c r="D83" s="319">
        <v>8</v>
      </c>
      <c r="E83" s="319">
        <v>9</v>
      </c>
      <c r="F83" s="319">
        <v>9</v>
      </c>
      <c r="G83" s="319">
        <v>9</v>
      </c>
      <c r="H83" s="319">
        <v>9</v>
      </c>
      <c r="I83" s="319">
        <v>9</v>
      </c>
      <c r="J83" s="319">
        <v>9</v>
      </c>
      <c r="K83" s="319">
        <v>18</v>
      </c>
      <c r="L83" s="319">
        <v>7</v>
      </c>
      <c r="M83" s="319">
        <v>9</v>
      </c>
      <c r="N83" s="319">
        <v>9</v>
      </c>
      <c r="O83" s="319">
        <v>9</v>
      </c>
      <c r="P83" s="319">
        <v>9</v>
      </c>
      <c r="Q83" s="282">
        <f t="shared" si="5"/>
        <v>123.2</v>
      </c>
      <c r="R83" s="260">
        <v>44</v>
      </c>
      <c r="S83" s="282">
        <f t="shared" si="6"/>
        <v>88</v>
      </c>
      <c r="T83" s="285">
        <f t="shared" si="4"/>
        <v>3</v>
      </c>
    </row>
    <row r="84" spans="1:20" ht="20.100000000000001" customHeight="1" thickBot="1" x14ac:dyDescent="0.3">
      <c r="A84" s="279">
        <v>68</v>
      </c>
      <c r="B84" s="280">
        <v>41206</v>
      </c>
      <c r="C84" s="281" t="s">
        <v>277</v>
      </c>
      <c r="D84" s="319">
        <v>9</v>
      </c>
      <c r="E84" s="319">
        <v>6</v>
      </c>
      <c r="F84" s="319">
        <v>9</v>
      </c>
      <c r="G84" s="319">
        <v>9</v>
      </c>
      <c r="H84" s="319">
        <v>8</v>
      </c>
      <c r="I84" s="319">
        <v>7</v>
      </c>
      <c r="J84" s="319">
        <v>9</v>
      </c>
      <c r="K84" s="319">
        <v>18</v>
      </c>
      <c r="L84" s="319">
        <v>9</v>
      </c>
      <c r="M84" s="319">
        <v>9</v>
      </c>
      <c r="N84" s="319">
        <v>9</v>
      </c>
      <c r="O84" s="319">
        <v>9</v>
      </c>
      <c r="P84" s="319">
        <v>9</v>
      </c>
      <c r="Q84" s="282">
        <f t="shared" si="5"/>
        <v>120.4</v>
      </c>
      <c r="R84" s="260">
        <v>43</v>
      </c>
      <c r="S84" s="282">
        <f t="shared" si="6"/>
        <v>86</v>
      </c>
      <c r="T84" s="284">
        <f t="shared" si="4"/>
        <v>3</v>
      </c>
    </row>
    <row r="85" spans="1:20" ht="20.100000000000001" customHeight="1" thickBot="1" x14ac:dyDescent="0.3">
      <c r="A85" s="279">
        <v>69</v>
      </c>
      <c r="B85" s="280">
        <v>41207</v>
      </c>
      <c r="C85" s="281" t="s">
        <v>278</v>
      </c>
      <c r="D85" s="319">
        <v>9</v>
      </c>
      <c r="E85" s="319">
        <v>9</v>
      </c>
      <c r="F85" s="319">
        <v>9</v>
      </c>
      <c r="G85" s="319">
        <v>9</v>
      </c>
      <c r="H85" s="319">
        <v>9</v>
      </c>
      <c r="I85" s="319">
        <v>9</v>
      </c>
      <c r="J85" s="319">
        <v>9</v>
      </c>
      <c r="K85" s="319">
        <v>18</v>
      </c>
      <c r="L85" s="319">
        <v>9</v>
      </c>
      <c r="M85" s="319">
        <v>9</v>
      </c>
      <c r="N85" s="319">
        <v>9</v>
      </c>
      <c r="O85" s="319">
        <v>9</v>
      </c>
      <c r="P85" s="319">
        <v>9</v>
      </c>
      <c r="Q85" s="282">
        <f t="shared" si="5"/>
        <v>126</v>
      </c>
      <c r="R85" s="260">
        <v>45</v>
      </c>
      <c r="S85" s="282">
        <f t="shared" si="6"/>
        <v>90</v>
      </c>
      <c r="T85" s="284">
        <f t="shared" si="4"/>
        <v>3</v>
      </c>
    </row>
    <row r="86" spans="1:20" ht="20.100000000000001" customHeight="1" thickBot="1" x14ac:dyDescent="0.3">
      <c r="A86" s="279">
        <v>70</v>
      </c>
      <c r="B86" s="280">
        <v>41208</v>
      </c>
      <c r="C86" s="281" t="s">
        <v>279</v>
      </c>
      <c r="D86" s="319">
        <v>9</v>
      </c>
      <c r="E86" s="319">
        <v>9</v>
      </c>
      <c r="F86" s="319">
        <v>9</v>
      </c>
      <c r="G86" s="319">
        <v>9</v>
      </c>
      <c r="H86" s="319">
        <v>9</v>
      </c>
      <c r="I86" s="319">
        <v>9</v>
      </c>
      <c r="J86" s="319">
        <v>9</v>
      </c>
      <c r="K86" s="319">
        <v>18</v>
      </c>
      <c r="L86" s="319">
        <v>9</v>
      </c>
      <c r="M86" s="319">
        <v>9</v>
      </c>
      <c r="N86" s="319">
        <v>9</v>
      </c>
      <c r="O86" s="319">
        <v>9</v>
      </c>
      <c r="P86" s="319">
        <v>9</v>
      </c>
      <c r="Q86" s="282">
        <f t="shared" si="5"/>
        <v>126</v>
      </c>
      <c r="R86" s="258">
        <v>45</v>
      </c>
      <c r="S86" s="282">
        <f t="shared" si="6"/>
        <v>90</v>
      </c>
      <c r="T86" s="285">
        <f t="shared" si="4"/>
        <v>3</v>
      </c>
    </row>
    <row r="87" spans="1:20" ht="20.100000000000001" customHeight="1" thickBot="1" x14ac:dyDescent="0.3">
      <c r="A87" s="279">
        <v>71</v>
      </c>
      <c r="B87" s="280">
        <v>41209</v>
      </c>
      <c r="C87" s="281" t="s">
        <v>280</v>
      </c>
      <c r="D87" s="319">
        <v>9</v>
      </c>
      <c r="E87" s="319">
        <v>9</v>
      </c>
      <c r="F87" s="319">
        <v>9</v>
      </c>
      <c r="G87" s="319">
        <v>9</v>
      </c>
      <c r="H87" s="319">
        <v>9</v>
      </c>
      <c r="I87" s="319">
        <v>9</v>
      </c>
      <c r="J87" s="319">
        <v>9</v>
      </c>
      <c r="K87" s="319">
        <v>18</v>
      </c>
      <c r="L87" s="319">
        <v>9</v>
      </c>
      <c r="M87" s="319">
        <v>9</v>
      </c>
      <c r="N87" s="319">
        <v>9</v>
      </c>
      <c r="O87" s="319">
        <v>9</v>
      </c>
      <c r="P87" s="319">
        <v>9</v>
      </c>
      <c r="Q87" s="282">
        <f t="shared" si="5"/>
        <v>131.6</v>
      </c>
      <c r="R87" s="258">
        <v>47</v>
      </c>
      <c r="S87" s="282">
        <f t="shared" si="6"/>
        <v>94</v>
      </c>
      <c r="T87" s="284">
        <f t="shared" si="4"/>
        <v>3</v>
      </c>
    </row>
    <row r="88" spans="1:20" ht="20.100000000000001" customHeight="1" thickBot="1" x14ac:dyDescent="0.3">
      <c r="A88" s="279">
        <v>72</v>
      </c>
      <c r="B88" s="280">
        <v>41210</v>
      </c>
      <c r="C88" s="281" t="s">
        <v>281</v>
      </c>
      <c r="D88" s="319">
        <v>7</v>
      </c>
      <c r="E88" s="319">
        <v>9</v>
      </c>
      <c r="F88" s="319">
        <v>9</v>
      </c>
      <c r="G88" s="319">
        <v>8</v>
      </c>
      <c r="H88" s="319">
        <v>9</v>
      </c>
      <c r="I88" s="319">
        <v>9</v>
      </c>
      <c r="J88" s="319">
        <v>9</v>
      </c>
      <c r="K88" s="319">
        <v>18</v>
      </c>
      <c r="L88" s="319">
        <v>9</v>
      </c>
      <c r="M88" s="319">
        <v>9</v>
      </c>
      <c r="N88" s="319">
        <v>9</v>
      </c>
      <c r="O88" s="319">
        <v>7</v>
      </c>
      <c r="P88" s="319">
        <v>6</v>
      </c>
      <c r="Q88" s="282">
        <f t="shared" si="5"/>
        <v>117.6</v>
      </c>
      <c r="R88" s="260">
        <v>42</v>
      </c>
      <c r="S88" s="282">
        <f t="shared" si="6"/>
        <v>84</v>
      </c>
      <c r="T88" s="285">
        <f t="shared" si="4"/>
        <v>3</v>
      </c>
    </row>
    <row r="89" spans="1:20" ht="20.100000000000001" customHeight="1" thickBot="1" x14ac:dyDescent="0.3">
      <c r="A89" s="279">
        <v>73</v>
      </c>
      <c r="B89" s="280">
        <v>41211</v>
      </c>
      <c r="C89" s="281" t="s">
        <v>282</v>
      </c>
      <c r="D89" s="319">
        <v>7</v>
      </c>
      <c r="E89" s="319">
        <v>9</v>
      </c>
      <c r="F89" s="319">
        <v>8</v>
      </c>
      <c r="G89" s="319">
        <v>9</v>
      </c>
      <c r="H89" s="319">
        <v>8</v>
      </c>
      <c r="I89" s="319">
        <v>8</v>
      </c>
      <c r="J89" s="319">
        <v>8</v>
      </c>
      <c r="K89" s="319">
        <v>18</v>
      </c>
      <c r="L89" s="319">
        <v>8</v>
      </c>
      <c r="M89" s="319">
        <v>9</v>
      </c>
      <c r="N89" s="319">
        <v>9</v>
      </c>
      <c r="O89" s="319">
        <v>9</v>
      </c>
      <c r="P89" s="319">
        <v>8</v>
      </c>
      <c r="Q89" s="282">
        <f t="shared" si="5"/>
        <v>117.6</v>
      </c>
      <c r="R89" s="260">
        <v>42</v>
      </c>
      <c r="S89" s="282">
        <f t="shared" si="6"/>
        <v>84</v>
      </c>
      <c r="T89" s="284">
        <f t="shared" si="4"/>
        <v>3</v>
      </c>
    </row>
    <row r="90" spans="1:20" ht="20.100000000000001" customHeight="1" thickBot="1" x14ac:dyDescent="0.3">
      <c r="A90" s="279">
        <v>74</v>
      </c>
      <c r="B90" s="280">
        <v>41212</v>
      </c>
      <c r="C90" s="281" t="s">
        <v>283</v>
      </c>
      <c r="D90" s="319">
        <v>9</v>
      </c>
      <c r="E90" s="319">
        <v>9</v>
      </c>
      <c r="F90" s="319">
        <v>9</v>
      </c>
      <c r="G90" s="319">
        <v>9</v>
      </c>
      <c r="H90" s="319">
        <v>7</v>
      </c>
      <c r="I90" s="319">
        <v>9</v>
      </c>
      <c r="J90" s="319">
        <v>9</v>
      </c>
      <c r="K90" s="319">
        <v>15</v>
      </c>
      <c r="L90" s="319">
        <v>9</v>
      </c>
      <c r="M90" s="319">
        <v>7</v>
      </c>
      <c r="N90" s="319">
        <v>8</v>
      </c>
      <c r="O90" s="319">
        <v>9</v>
      </c>
      <c r="P90" s="319">
        <v>9</v>
      </c>
      <c r="Q90" s="282">
        <f t="shared" si="5"/>
        <v>117.6</v>
      </c>
      <c r="R90" s="260">
        <v>42</v>
      </c>
      <c r="S90" s="282">
        <f t="shared" si="6"/>
        <v>84</v>
      </c>
      <c r="T90" s="285">
        <f t="shared" si="4"/>
        <v>3</v>
      </c>
    </row>
    <row r="91" spans="1:20" ht="20.100000000000001" customHeight="1" thickBot="1" x14ac:dyDescent="0.3">
      <c r="A91" s="279">
        <v>75</v>
      </c>
      <c r="B91" s="280">
        <v>41213</v>
      </c>
      <c r="C91" s="281" t="s">
        <v>284</v>
      </c>
      <c r="D91" s="319">
        <v>9</v>
      </c>
      <c r="E91" s="319">
        <v>9</v>
      </c>
      <c r="F91" s="319">
        <v>9</v>
      </c>
      <c r="G91" s="319">
        <v>9</v>
      </c>
      <c r="H91" s="319">
        <v>9</v>
      </c>
      <c r="I91" s="319">
        <v>9</v>
      </c>
      <c r="J91" s="319">
        <v>9</v>
      </c>
      <c r="K91" s="319">
        <v>18</v>
      </c>
      <c r="L91" s="319">
        <v>9</v>
      </c>
      <c r="M91" s="319">
        <v>9</v>
      </c>
      <c r="N91" s="319">
        <v>9</v>
      </c>
      <c r="O91" s="319">
        <v>9</v>
      </c>
      <c r="P91" s="319">
        <v>9</v>
      </c>
      <c r="Q91" s="282">
        <f t="shared" si="5"/>
        <v>126</v>
      </c>
      <c r="R91" s="260">
        <v>45</v>
      </c>
      <c r="S91" s="282">
        <f t="shared" si="6"/>
        <v>90</v>
      </c>
      <c r="T91" s="284">
        <f t="shared" si="4"/>
        <v>3</v>
      </c>
    </row>
    <row r="92" spans="1:20" ht="20.100000000000001" customHeight="1" thickBot="1" x14ac:dyDescent="0.3">
      <c r="A92" s="279">
        <v>76</v>
      </c>
      <c r="B92" s="280">
        <v>41214</v>
      </c>
      <c r="C92" s="281" t="s">
        <v>285</v>
      </c>
      <c r="D92" s="319">
        <v>9</v>
      </c>
      <c r="E92" s="319">
        <v>9</v>
      </c>
      <c r="F92" s="319">
        <v>9</v>
      </c>
      <c r="G92" s="319">
        <v>9</v>
      </c>
      <c r="H92" s="319">
        <v>9</v>
      </c>
      <c r="I92" s="319">
        <v>8</v>
      </c>
      <c r="J92" s="319">
        <v>8</v>
      </c>
      <c r="K92" s="319">
        <v>17</v>
      </c>
      <c r="L92" s="319">
        <v>7</v>
      </c>
      <c r="M92" s="319">
        <v>9</v>
      </c>
      <c r="N92" s="319">
        <v>9</v>
      </c>
      <c r="O92" s="319">
        <v>8</v>
      </c>
      <c r="P92" s="319">
        <v>9</v>
      </c>
      <c r="Q92" s="282">
        <f t="shared" si="5"/>
        <v>120.4</v>
      </c>
      <c r="R92" s="260">
        <v>43</v>
      </c>
      <c r="S92" s="282">
        <f t="shared" si="6"/>
        <v>86</v>
      </c>
      <c r="T92" s="285">
        <f t="shared" si="4"/>
        <v>3</v>
      </c>
    </row>
    <row r="93" spans="1:20" ht="20.100000000000001" customHeight="1" thickBot="1" x14ac:dyDescent="0.3">
      <c r="A93" s="279">
        <v>77</v>
      </c>
      <c r="B93" s="280">
        <v>41215</v>
      </c>
      <c r="C93" s="281" t="s">
        <v>286</v>
      </c>
      <c r="D93" s="319">
        <v>9</v>
      </c>
      <c r="E93" s="319">
        <v>9</v>
      </c>
      <c r="F93" s="319">
        <v>9</v>
      </c>
      <c r="G93" s="319">
        <v>9</v>
      </c>
      <c r="H93" s="319">
        <v>9</v>
      </c>
      <c r="I93" s="319">
        <v>8</v>
      </c>
      <c r="J93" s="319">
        <v>8</v>
      </c>
      <c r="K93" s="319">
        <v>17</v>
      </c>
      <c r="L93" s="319">
        <v>8</v>
      </c>
      <c r="M93" s="319">
        <v>9</v>
      </c>
      <c r="N93" s="319">
        <v>9</v>
      </c>
      <c r="O93" s="319">
        <v>9</v>
      </c>
      <c r="P93" s="319">
        <v>7</v>
      </c>
      <c r="Q93" s="282">
        <f t="shared" si="5"/>
        <v>120.4</v>
      </c>
      <c r="R93" s="260">
        <v>43</v>
      </c>
      <c r="S93" s="282">
        <f t="shared" si="6"/>
        <v>86</v>
      </c>
      <c r="T93" s="284">
        <f t="shared" si="4"/>
        <v>3</v>
      </c>
    </row>
    <row r="94" spans="1:20" ht="20.100000000000001" customHeight="1" thickBot="1" x14ac:dyDescent="0.3">
      <c r="A94" s="279">
        <v>78</v>
      </c>
      <c r="B94" s="280">
        <v>41216</v>
      </c>
      <c r="C94" s="281" t="s">
        <v>287</v>
      </c>
      <c r="D94" s="319">
        <v>9</v>
      </c>
      <c r="E94" s="319">
        <v>9</v>
      </c>
      <c r="F94" s="319">
        <v>9</v>
      </c>
      <c r="G94" s="319">
        <v>9</v>
      </c>
      <c r="H94" s="319">
        <v>9</v>
      </c>
      <c r="I94" s="319">
        <v>9</v>
      </c>
      <c r="J94" s="319">
        <v>9</v>
      </c>
      <c r="K94" s="319">
        <v>17</v>
      </c>
      <c r="L94" s="319">
        <v>7</v>
      </c>
      <c r="M94" s="319">
        <v>9</v>
      </c>
      <c r="N94" s="319">
        <v>9</v>
      </c>
      <c r="O94" s="319">
        <v>9</v>
      </c>
      <c r="P94" s="319">
        <v>9</v>
      </c>
      <c r="Q94" s="282">
        <f t="shared" si="5"/>
        <v>123.2</v>
      </c>
      <c r="R94" s="260">
        <v>44</v>
      </c>
      <c r="S94" s="282">
        <f t="shared" si="6"/>
        <v>88</v>
      </c>
      <c r="T94" s="285">
        <f t="shared" si="4"/>
        <v>3</v>
      </c>
    </row>
    <row r="95" spans="1:20" ht="20.100000000000001" customHeight="1" thickBot="1" x14ac:dyDescent="0.3">
      <c r="A95" s="279">
        <v>79</v>
      </c>
      <c r="B95" s="280">
        <v>41217</v>
      </c>
      <c r="C95" s="281" t="s">
        <v>288</v>
      </c>
      <c r="D95" s="319">
        <v>9</v>
      </c>
      <c r="E95" s="319">
        <v>9</v>
      </c>
      <c r="F95" s="319">
        <v>9</v>
      </c>
      <c r="G95" s="319">
        <v>8</v>
      </c>
      <c r="H95" s="319">
        <v>9</v>
      </c>
      <c r="I95" s="319">
        <v>9</v>
      </c>
      <c r="J95" s="319">
        <v>9</v>
      </c>
      <c r="K95" s="319">
        <v>18</v>
      </c>
      <c r="L95" s="319">
        <v>9</v>
      </c>
      <c r="M95" s="319">
        <v>9</v>
      </c>
      <c r="N95" s="319">
        <v>9</v>
      </c>
      <c r="O95" s="319">
        <v>9</v>
      </c>
      <c r="P95" s="319">
        <v>7</v>
      </c>
      <c r="Q95" s="282">
        <f t="shared" si="5"/>
        <v>123.2</v>
      </c>
      <c r="R95" s="260">
        <v>44</v>
      </c>
      <c r="S95" s="282">
        <f t="shared" si="6"/>
        <v>88</v>
      </c>
      <c r="T95" s="284">
        <f t="shared" si="4"/>
        <v>3</v>
      </c>
    </row>
    <row r="96" spans="1:20" ht="20.100000000000001" customHeight="1" thickBot="1" x14ac:dyDescent="0.3">
      <c r="A96" s="279">
        <v>80</v>
      </c>
      <c r="B96" s="280">
        <v>41218</v>
      </c>
      <c r="C96" s="281" t="s">
        <v>289</v>
      </c>
      <c r="D96" s="319">
        <v>9</v>
      </c>
      <c r="E96" s="319">
        <v>9</v>
      </c>
      <c r="F96" s="319">
        <v>9</v>
      </c>
      <c r="G96" s="319">
        <v>9</v>
      </c>
      <c r="H96" s="319">
        <v>8</v>
      </c>
      <c r="I96" s="319">
        <v>7</v>
      </c>
      <c r="J96" s="319">
        <v>9</v>
      </c>
      <c r="K96" s="319">
        <v>18</v>
      </c>
      <c r="L96" s="319">
        <v>8</v>
      </c>
      <c r="M96" s="319">
        <v>9</v>
      </c>
      <c r="N96" s="319">
        <v>9</v>
      </c>
      <c r="O96" s="319">
        <v>7</v>
      </c>
      <c r="P96" s="319">
        <v>9</v>
      </c>
      <c r="Q96" s="282">
        <f t="shared" si="5"/>
        <v>120.4</v>
      </c>
      <c r="R96" s="260">
        <v>43</v>
      </c>
      <c r="S96" s="282">
        <f t="shared" si="6"/>
        <v>86</v>
      </c>
      <c r="T96" s="285">
        <f t="shared" si="4"/>
        <v>3</v>
      </c>
    </row>
    <row r="97" spans="1:20" ht="20.100000000000001" customHeight="1" thickBot="1" x14ac:dyDescent="0.3">
      <c r="A97" s="279">
        <v>81</v>
      </c>
      <c r="B97" s="280">
        <v>41219</v>
      </c>
      <c r="C97" s="281" t="s">
        <v>290</v>
      </c>
      <c r="D97" s="319">
        <v>9</v>
      </c>
      <c r="E97" s="319">
        <v>9</v>
      </c>
      <c r="F97" s="319">
        <v>9</v>
      </c>
      <c r="G97" s="319">
        <v>9</v>
      </c>
      <c r="H97" s="319">
        <v>9</v>
      </c>
      <c r="I97" s="319">
        <v>9</v>
      </c>
      <c r="J97" s="319">
        <v>9</v>
      </c>
      <c r="K97" s="319">
        <v>18</v>
      </c>
      <c r="L97" s="319">
        <v>9</v>
      </c>
      <c r="M97" s="319">
        <v>9</v>
      </c>
      <c r="N97" s="319">
        <v>9</v>
      </c>
      <c r="O97" s="319">
        <v>9</v>
      </c>
      <c r="P97" s="319">
        <v>9</v>
      </c>
      <c r="Q97" s="282">
        <f t="shared" si="5"/>
        <v>128.80000000000001</v>
      </c>
      <c r="R97" s="260">
        <v>46</v>
      </c>
      <c r="S97" s="282">
        <f t="shared" si="6"/>
        <v>92</v>
      </c>
      <c r="T97" s="284">
        <f t="shared" si="4"/>
        <v>3</v>
      </c>
    </row>
    <row r="98" spans="1:20" ht="20.100000000000001" customHeight="1" thickBot="1" x14ac:dyDescent="0.3">
      <c r="A98" s="279">
        <v>82</v>
      </c>
      <c r="B98" s="280">
        <v>41220</v>
      </c>
      <c r="C98" s="281" t="s">
        <v>291</v>
      </c>
      <c r="D98" s="319">
        <v>9</v>
      </c>
      <c r="E98" s="319">
        <v>8</v>
      </c>
      <c r="F98" s="319">
        <v>7</v>
      </c>
      <c r="G98" s="319">
        <v>8</v>
      </c>
      <c r="H98" s="319">
        <v>9</v>
      </c>
      <c r="I98" s="319">
        <v>9</v>
      </c>
      <c r="J98" s="319">
        <v>7</v>
      </c>
      <c r="K98" s="319">
        <v>18</v>
      </c>
      <c r="L98" s="319">
        <v>9</v>
      </c>
      <c r="M98" s="319">
        <v>9</v>
      </c>
      <c r="N98" s="319">
        <v>8</v>
      </c>
      <c r="O98" s="319">
        <v>8</v>
      </c>
      <c r="P98" s="319">
        <v>9</v>
      </c>
      <c r="Q98" s="282">
        <f t="shared" si="5"/>
        <v>117.6</v>
      </c>
      <c r="R98" s="260">
        <v>42</v>
      </c>
      <c r="S98" s="282">
        <f t="shared" si="6"/>
        <v>84</v>
      </c>
      <c r="T98" s="285">
        <f t="shared" si="4"/>
        <v>3</v>
      </c>
    </row>
    <row r="99" spans="1:20" ht="20.100000000000001" customHeight="1" thickBot="1" x14ac:dyDescent="0.3">
      <c r="A99" s="279">
        <v>83</v>
      </c>
      <c r="B99" s="280">
        <v>41221</v>
      </c>
      <c r="C99" s="281" t="s">
        <v>292</v>
      </c>
      <c r="D99" s="319">
        <v>9</v>
      </c>
      <c r="E99" s="319">
        <v>9</v>
      </c>
      <c r="F99" s="319">
        <v>9</v>
      </c>
      <c r="G99" s="319">
        <v>9</v>
      </c>
      <c r="H99" s="319">
        <v>6</v>
      </c>
      <c r="I99" s="319">
        <v>9</v>
      </c>
      <c r="J99" s="319">
        <v>9</v>
      </c>
      <c r="K99" s="319">
        <v>18</v>
      </c>
      <c r="L99" s="319">
        <v>9</v>
      </c>
      <c r="M99" s="319">
        <v>9</v>
      </c>
      <c r="N99" s="319">
        <v>9</v>
      </c>
      <c r="O99" s="319">
        <v>9</v>
      </c>
      <c r="P99" s="319">
        <v>9</v>
      </c>
      <c r="Q99" s="282">
        <f t="shared" si="5"/>
        <v>123.2</v>
      </c>
      <c r="R99" s="260">
        <v>44</v>
      </c>
      <c r="S99" s="282">
        <f t="shared" si="6"/>
        <v>88</v>
      </c>
      <c r="T99" s="284">
        <f t="shared" si="4"/>
        <v>3</v>
      </c>
    </row>
    <row r="100" spans="1:20" ht="20.100000000000001" customHeight="1" thickBot="1" x14ac:dyDescent="0.3">
      <c r="A100" s="279">
        <v>84</v>
      </c>
      <c r="B100" s="280">
        <v>41222</v>
      </c>
      <c r="C100" s="281" t="s">
        <v>293</v>
      </c>
      <c r="D100" s="319">
        <v>9</v>
      </c>
      <c r="E100" s="319">
        <v>9</v>
      </c>
      <c r="F100" s="319">
        <v>9</v>
      </c>
      <c r="G100" s="319">
        <v>9</v>
      </c>
      <c r="H100" s="319">
        <v>6</v>
      </c>
      <c r="I100" s="319">
        <v>9</v>
      </c>
      <c r="J100" s="319">
        <v>9</v>
      </c>
      <c r="K100" s="319">
        <v>18</v>
      </c>
      <c r="L100" s="319">
        <v>9</v>
      </c>
      <c r="M100" s="319">
        <v>9</v>
      </c>
      <c r="N100" s="319">
        <v>9</v>
      </c>
      <c r="O100" s="319">
        <v>9</v>
      </c>
      <c r="P100" s="319">
        <v>9</v>
      </c>
      <c r="Q100" s="282">
        <f t="shared" si="5"/>
        <v>123.2</v>
      </c>
      <c r="R100" s="260">
        <v>44</v>
      </c>
      <c r="S100" s="282">
        <f t="shared" si="6"/>
        <v>88</v>
      </c>
      <c r="T100" s="285">
        <f t="shared" ref="T100:T124" si="7">IF(S100&gt;=70, 3, IF(S100&gt;=60, 2, 1))</f>
        <v>3</v>
      </c>
    </row>
    <row r="101" spans="1:20" ht="20.100000000000001" customHeight="1" thickBot="1" x14ac:dyDescent="0.3">
      <c r="A101" s="279">
        <v>85</v>
      </c>
      <c r="B101" s="280">
        <v>41223</v>
      </c>
      <c r="C101" s="281" t="s">
        <v>294</v>
      </c>
      <c r="D101" s="319">
        <v>9</v>
      </c>
      <c r="E101" s="319">
        <v>9</v>
      </c>
      <c r="F101" s="319">
        <v>9</v>
      </c>
      <c r="G101" s="319">
        <v>9</v>
      </c>
      <c r="H101" s="319">
        <v>9</v>
      </c>
      <c r="I101" s="319">
        <v>9</v>
      </c>
      <c r="J101" s="319">
        <v>9</v>
      </c>
      <c r="K101" s="319">
        <v>18</v>
      </c>
      <c r="L101" s="319">
        <v>9</v>
      </c>
      <c r="M101" s="319">
        <v>9</v>
      </c>
      <c r="N101" s="319">
        <v>9</v>
      </c>
      <c r="O101" s="319">
        <v>9</v>
      </c>
      <c r="P101" s="319">
        <v>9</v>
      </c>
      <c r="Q101" s="282">
        <f t="shared" si="5"/>
        <v>126</v>
      </c>
      <c r="R101" s="260">
        <v>45</v>
      </c>
      <c r="S101" s="282">
        <f t="shared" si="6"/>
        <v>90</v>
      </c>
      <c r="T101" s="284">
        <f t="shared" si="7"/>
        <v>3</v>
      </c>
    </row>
    <row r="102" spans="1:20" ht="20.100000000000001" customHeight="1" thickBot="1" x14ac:dyDescent="0.3">
      <c r="A102" s="279">
        <v>86</v>
      </c>
      <c r="B102" s="280">
        <v>41224</v>
      </c>
      <c r="C102" s="281" t="s">
        <v>295</v>
      </c>
      <c r="D102" s="319">
        <v>9</v>
      </c>
      <c r="E102" s="319">
        <v>9</v>
      </c>
      <c r="F102" s="319">
        <v>9</v>
      </c>
      <c r="G102" s="319">
        <v>9</v>
      </c>
      <c r="H102" s="319">
        <v>9</v>
      </c>
      <c r="I102" s="319">
        <v>9</v>
      </c>
      <c r="J102" s="319">
        <v>9</v>
      </c>
      <c r="K102" s="319">
        <v>18</v>
      </c>
      <c r="L102" s="319">
        <v>9</v>
      </c>
      <c r="M102" s="319">
        <v>9</v>
      </c>
      <c r="N102" s="319">
        <v>9</v>
      </c>
      <c r="O102" s="319">
        <v>9</v>
      </c>
      <c r="P102" s="319">
        <v>9</v>
      </c>
      <c r="Q102" s="282">
        <f t="shared" si="5"/>
        <v>126</v>
      </c>
      <c r="R102" s="260">
        <v>45</v>
      </c>
      <c r="S102" s="282">
        <f t="shared" si="6"/>
        <v>90</v>
      </c>
      <c r="T102" s="285">
        <f t="shared" si="7"/>
        <v>3</v>
      </c>
    </row>
    <row r="103" spans="1:20" ht="20.100000000000001" customHeight="1" thickBot="1" x14ac:dyDescent="0.3">
      <c r="A103" s="279">
        <v>87</v>
      </c>
      <c r="B103" s="280">
        <v>41225</v>
      </c>
      <c r="C103" s="281" t="s">
        <v>296</v>
      </c>
      <c r="D103" s="319">
        <v>8</v>
      </c>
      <c r="E103" s="319">
        <v>9</v>
      </c>
      <c r="F103" s="319">
        <v>9</v>
      </c>
      <c r="G103" s="319">
        <v>9</v>
      </c>
      <c r="H103" s="319">
        <v>9</v>
      </c>
      <c r="I103" s="319">
        <v>9</v>
      </c>
      <c r="J103" s="319">
        <v>9</v>
      </c>
      <c r="K103" s="319">
        <v>18</v>
      </c>
      <c r="L103" s="319">
        <v>7</v>
      </c>
      <c r="M103" s="319">
        <v>9</v>
      </c>
      <c r="N103" s="319">
        <v>9</v>
      </c>
      <c r="O103" s="319">
        <v>9</v>
      </c>
      <c r="P103" s="319">
        <v>9</v>
      </c>
      <c r="Q103" s="282">
        <f t="shared" si="5"/>
        <v>123.2</v>
      </c>
      <c r="R103" s="260">
        <v>44</v>
      </c>
      <c r="S103" s="282">
        <f t="shared" si="6"/>
        <v>88</v>
      </c>
      <c r="T103" s="284">
        <f t="shared" si="7"/>
        <v>3</v>
      </c>
    </row>
    <row r="104" spans="1:20" ht="20.100000000000001" customHeight="1" thickBot="1" x14ac:dyDescent="0.3">
      <c r="A104" s="279">
        <v>88</v>
      </c>
      <c r="B104" s="280">
        <v>41226</v>
      </c>
      <c r="C104" s="281" t="s">
        <v>297</v>
      </c>
      <c r="D104" s="319">
        <v>9</v>
      </c>
      <c r="E104" s="319">
        <v>9</v>
      </c>
      <c r="F104" s="319">
        <v>9</v>
      </c>
      <c r="G104" s="319">
        <v>9</v>
      </c>
      <c r="H104" s="319">
        <v>9</v>
      </c>
      <c r="I104" s="319">
        <v>9</v>
      </c>
      <c r="J104" s="319">
        <v>9</v>
      </c>
      <c r="K104" s="319">
        <v>18</v>
      </c>
      <c r="L104" s="319">
        <v>9</v>
      </c>
      <c r="M104" s="319">
        <v>9</v>
      </c>
      <c r="N104" s="319">
        <v>9</v>
      </c>
      <c r="O104" s="319">
        <v>9</v>
      </c>
      <c r="P104" s="319">
        <v>9</v>
      </c>
      <c r="Q104" s="282">
        <f t="shared" si="5"/>
        <v>126</v>
      </c>
      <c r="R104" s="260">
        <v>45</v>
      </c>
      <c r="S104" s="282">
        <f t="shared" si="6"/>
        <v>90</v>
      </c>
      <c r="T104" s="285">
        <f t="shared" si="7"/>
        <v>3</v>
      </c>
    </row>
    <row r="105" spans="1:20" ht="20.100000000000001" customHeight="1" thickBot="1" x14ac:dyDescent="0.3">
      <c r="A105" s="279">
        <v>89</v>
      </c>
      <c r="B105" s="280">
        <v>41227</v>
      </c>
      <c r="C105" s="281" t="s">
        <v>298</v>
      </c>
      <c r="D105" s="319">
        <v>9</v>
      </c>
      <c r="E105" s="319">
        <v>9</v>
      </c>
      <c r="F105" s="319">
        <v>9</v>
      </c>
      <c r="G105" s="319">
        <v>9</v>
      </c>
      <c r="H105" s="319">
        <v>9</v>
      </c>
      <c r="I105" s="319">
        <v>9</v>
      </c>
      <c r="J105" s="319">
        <v>9</v>
      </c>
      <c r="K105" s="319">
        <v>18</v>
      </c>
      <c r="L105" s="319">
        <v>9</v>
      </c>
      <c r="M105" s="319">
        <v>9</v>
      </c>
      <c r="N105" s="319">
        <v>9</v>
      </c>
      <c r="O105" s="319">
        <v>9</v>
      </c>
      <c r="P105" s="319">
        <v>9</v>
      </c>
      <c r="Q105" s="282">
        <f t="shared" si="5"/>
        <v>128.80000000000001</v>
      </c>
      <c r="R105" s="260">
        <v>46</v>
      </c>
      <c r="S105" s="282">
        <f t="shared" si="6"/>
        <v>92</v>
      </c>
      <c r="T105" s="284">
        <f t="shared" si="7"/>
        <v>3</v>
      </c>
    </row>
    <row r="106" spans="1:20" ht="20.100000000000001" customHeight="1" thickBot="1" x14ac:dyDescent="0.3">
      <c r="A106" s="279">
        <v>90</v>
      </c>
      <c r="B106" s="280">
        <v>41228</v>
      </c>
      <c r="C106" s="281" t="s">
        <v>299</v>
      </c>
      <c r="D106" s="319">
        <v>9</v>
      </c>
      <c r="E106" s="319">
        <v>9</v>
      </c>
      <c r="F106" s="319">
        <v>9</v>
      </c>
      <c r="G106" s="319">
        <v>9</v>
      </c>
      <c r="H106" s="319">
        <v>9</v>
      </c>
      <c r="I106" s="319">
        <v>9</v>
      </c>
      <c r="J106" s="319">
        <v>9</v>
      </c>
      <c r="K106" s="319">
        <v>15</v>
      </c>
      <c r="L106" s="319">
        <v>9</v>
      </c>
      <c r="M106" s="319">
        <v>9</v>
      </c>
      <c r="N106" s="319">
        <v>9</v>
      </c>
      <c r="O106" s="319">
        <v>9</v>
      </c>
      <c r="P106" s="319">
        <v>9</v>
      </c>
      <c r="Q106" s="282">
        <f t="shared" si="5"/>
        <v>123.2</v>
      </c>
      <c r="R106" s="260">
        <v>44</v>
      </c>
      <c r="S106" s="282">
        <f t="shared" si="6"/>
        <v>88</v>
      </c>
      <c r="T106" s="285">
        <f t="shared" si="7"/>
        <v>3</v>
      </c>
    </row>
    <row r="107" spans="1:20" ht="20.100000000000001" customHeight="1" thickBot="1" x14ac:dyDescent="0.3">
      <c r="A107" s="279">
        <v>91</v>
      </c>
      <c r="B107" s="280">
        <v>41229</v>
      </c>
      <c r="C107" s="281" t="s">
        <v>300</v>
      </c>
      <c r="D107" s="319">
        <v>9</v>
      </c>
      <c r="E107" s="319">
        <v>9</v>
      </c>
      <c r="F107" s="319">
        <v>9</v>
      </c>
      <c r="G107" s="319">
        <v>9</v>
      </c>
      <c r="H107" s="319">
        <v>9</v>
      </c>
      <c r="I107" s="319">
        <v>9</v>
      </c>
      <c r="J107" s="319">
        <v>9</v>
      </c>
      <c r="K107" s="319">
        <v>18</v>
      </c>
      <c r="L107" s="319">
        <v>9</v>
      </c>
      <c r="M107" s="319">
        <v>9</v>
      </c>
      <c r="N107" s="319">
        <v>9</v>
      </c>
      <c r="O107" s="319">
        <v>9</v>
      </c>
      <c r="P107" s="319">
        <v>9</v>
      </c>
      <c r="Q107" s="282">
        <f t="shared" si="5"/>
        <v>126</v>
      </c>
      <c r="R107" s="260">
        <v>45</v>
      </c>
      <c r="S107" s="282">
        <f t="shared" si="6"/>
        <v>90</v>
      </c>
      <c r="T107" s="284">
        <f t="shared" si="7"/>
        <v>3</v>
      </c>
    </row>
    <row r="108" spans="1:20" ht="20.100000000000001" customHeight="1" thickBot="1" x14ac:dyDescent="0.3">
      <c r="A108" s="279">
        <v>92</v>
      </c>
      <c r="B108" s="280">
        <v>41230</v>
      </c>
      <c r="C108" s="281" t="s">
        <v>301</v>
      </c>
      <c r="D108" s="319">
        <v>9</v>
      </c>
      <c r="E108" s="319">
        <v>9</v>
      </c>
      <c r="F108" s="319">
        <v>8</v>
      </c>
      <c r="G108" s="319">
        <v>7</v>
      </c>
      <c r="H108" s="319">
        <v>8</v>
      </c>
      <c r="I108" s="319">
        <v>8</v>
      </c>
      <c r="J108" s="319">
        <v>7</v>
      </c>
      <c r="K108" s="319">
        <v>16</v>
      </c>
      <c r="L108" s="319">
        <v>8</v>
      </c>
      <c r="M108" s="319">
        <v>9</v>
      </c>
      <c r="N108" s="319">
        <v>9</v>
      </c>
      <c r="O108" s="319">
        <v>9</v>
      </c>
      <c r="P108" s="319">
        <v>8</v>
      </c>
      <c r="Q108" s="282">
        <f t="shared" si="5"/>
        <v>114.8</v>
      </c>
      <c r="R108" s="260">
        <v>41</v>
      </c>
      <c r="S108" s="282">
        <f t="shared" si="6"/>
        <v>82</v>
      </c>
      <c r="T108" s="285">
        <f t="shared" si="7"/>
        <v>3</v>
      </c>
    </row>
    <row r="109" spans="1:20" ht="20.100000000000001" customHeight="1" thickBot="1" x14ac:dyDescent="0.3">
      <c r="A109" s="279">
        <v>93</v>
      </c>
      <c r="B109" s="280">
        <v>41231</v>
      </c>
      <c r="C109" s="287" t="s">
        <v>302</v>
      </c>
      <c r="D109" s="319">
        <v>9</v>
      </c>
      <c r="E109" s="319">
        <v>9</v>
      </c>
      <c r="F109" s="319">
        <v>9</v>
      </c>
      <c r="G109" s="319">
        <v>9</v>
      </c>
      <c r="H109" s="319">
        <v>9</v>
      </c>
      <c r="I109" s="319">
        <v>9</v>
      </c>
      <c r="J109" s="319">
        <v>8</v>
      </c>
      <c r="K109" s="319">
        <v>15</v>
      </c>
      <c r="L109" s="319">
        <v>9</v>
      </c>
      <c r="M109" s="319">
        <v>9</v>
      </c>
      <c r="N109" s="319">
        <v>6</v>
      </c>
      <c r="O109" s="319">
        <v>9</v>
      </c>
      <c r="P109" s="319">
        <v>8</v>
      </c>
      <c r="Q109" s="282">
        <f t="shared" si="5"/>
        <v>117.6</v>
      </c>
      <c r="R109" s="260">
        <v>42</v>
      </c>
      <c r="S109" s="282">
        <f t="shared" si="6"/>
        <v>84</v>
      </c>
      <c r="T109" s="284">
        <f t="shared" si="7"/>
        <v>3</v>
      </c>
    </row>
    <row r="110" spans="1:20" ht="20.100000000000001" customHeight="1" thickBot="1" x14ac:dyDescent="0.3">
      <c r="A110" s="279">
        <v>94</v>
      </c>
      <c r="B110" s="280">
        <v>41232</v>
      </c>
      <c r="C110" s="281" t="s">
        <v>303</v>
      </c>
      <c r="D110" s="319">
        <v>9</v>
      </c>
      <c r="E110" s="319">
        <v>9</v>
      </c>
      <c r="F110" s="319">
        <v>9</v>
      </c>
      <c r="G110" s="319">
        <v>9</v>
      </c>
      <c r="H110" s="319">
        <v>9</v>
      </c>
      <c r="I110" s="319">
        <v>9</v>
      </c>
      <c r="J110" s="319">
        <v>9</v>
      </c>
      <c r="K110" s="319">
        <v>18</v>
      </c>
      <c r="L110" s="319">
        <v>9</v>
      </c>
      <c r="M110" s="319">
        <v>9</v>
      </c>
      <c r="N110" s="319">
        <v>9</v>
      </c>
      <c r="O110" s="319">
        <v>9</v>
      </c>
      <c r="P110" s="319">
        <v>9</v>
      </c>
      <c r="Q110" s="282">
        <f t="shared" si="5"/>
        <v>131.6</v>
      </c>
      <c r="R110" s="260">
        <v>47</v>
      </c>
      <c r="S110" s="282">
        <f t="shared" si="6"/>
        <v>94</v>
      </c>
      <c r="T110" s="284">
        <f t="shared" si="7"/>
        <v>3</v>
      </c>
    </row>
    <row r="111" spans="1:20" ht="20.100000000000001" customHeight="1" thickBot="1" x14ac:dyDescent="0.3">
      <c r="A111" s="279">
        <v>95</v>
      </c>
      <c r="B111" s="280">
        <v>41233</v>
      </c>
      <c r="C111" s="281" t="s">
        <v>304</v>
      </c>
      <c r="D111" s="319">
        <v>9</v>
      </c>
      <c r="E111" s="319">
        <v>9</v>
      </c>
      <c r="F111" s="319">
        <v>8</v>
      </c>
      <c r="G111" s="319">
        <v>9</v>
      </c>
      <c r="H111" s="319">
        <v>6</v>
      </c>
      <c r="I111" s="319">
        <v>9</v>
      </c>
      <c r="J111" s="319">
        <v>8</v>
      </c>
      <c r="K111" s="319">
        <v>16</v>
      </c>
      <c r="L111" s="319">
        <v>8</v>
      </c>
      <c r="M111" s="319">
        <v>9</v>
      </c>
      <c r="N111" s="319">
        <v>9</v>
      </c>
      <c r="O111" s="319">
        <v>9</v>
      </c>
      <c r="P111" s="319">
        <v>9</v>
      </c>
      <c r="Q111" s="282">
        <f t="shared" si="5"/>
        <v>117.6</v>
      </c>
      <c r="R111" s="260">
        <v>42</v>
      </c>
      <c r="S111" s="282">
        <f t="shared" si="6"/>
        <v>84</v>
      </c>
      <c r="T111" s="285">
        <f t="shared" si="7"/>
        <v>3</v>
      </c>
    </row>
    <row r="112" spans="1:20" ht="20.100000000000001" customHeight="1" thickBot="1" x14ac:dyDescent="0.3">
      <c r="A112" s="279">
        <v>96</v>
      </c>
      <c r="B112" s="280">
        <v>41234</v>
      </c>
      <c r="C112" s="281" t="s">
        <v>305</v>
      </c>
      <c r="D112" s="319">
        <v>8</v>
      </c>
      <c r="E112" s="319">
        <v>9</v>
      </c>
      <c r="F112" s="319">
        <v>9</v>
      </c>
      <c r="G112" s="319">
        <v>9</v>
      </c>
      <c r="H112" s="319">
        <v>9</v>
      </c>
      <c r="I112" s="319">
        <v>9</v>
      </c>
      <c r="J112" s="319">
        <v>9</v>
      </c>
      <c r="K112" s="319">
        <v>18</v>
      </c>
      <c r="L112" s="319">
        <v>7</v>
      </c>
      <c r="M112" s="319">
        <v>9</v>
      </c>
      <c r="N112" s="319">
        <v>9</v>
      </c>
      <c r="O112" s="319">
        <v>9</v>
      </c>
      <c r="P112" s="319">
        <v>9</v>
      </c>
      <c r="Q112" s="282">
        <f t="shared" si="5"/>
        <v>123.2</v>
      </c>
      <c r="R112" s="260">
        <v>44</v>
      </c>
      <c r="S112" s="282">
        <f t="shared" si="6"/>
        <v>88</v>
      </c>
      <c r="T112" s="284">
        <f t="shared" si="7"/>
        <v>3</v>
      </c>
    </row>
    <row r="113" spans="1:20" ht="20.100000000000001" customHeight="1" thickBot="1" x14ac:dyDescent="0.3">
      <c r="A113" s="279">
        <v>97</v>
      </c>
      <c r="B113" s="280">
        <v>41235</v>
      </c>
      <c r="C113" s="281" t="s">
        <v>306</v>
      </c>
      <c r="D113" s="319">
        <v>9</v>
      </c>
      <c r="E113" s="319">
        <v>7</v>
      </c>
      <c r="F113" s="319">
        <v>9</v>
      </c>
      <c r="G113" s="319">
        <v>8</v>
      </c>
      <c r="H113" s="319">
        <v>9</v>
      </c>
      <c r="I113" s="319">
        <v>9</v>
      </c>
      <c r="J113" s="319">
        <v>9</v>
      </c>
      <c r="K113" s="319">
        <v>16</v>
      </c>
      <c r="L113" s="319">
        <v>7</v>
      </c>
      <c r="M113" s="319">
        <v>6</v>
      </c>
      <c r="N113" s="319">
        <v>9</v>
      </c>
      <c r="O113" s="319">
        <v>8</v>
      </c>
      <c r="P113" s="319">
        <v>9</v>
      </c>
      <c r="Q113" s="282">
        <f t="shared" si="5"/>
        <v>114.8</v>
      </c>
      <c r="R113" s="260">
        <v>41</v>
      </c>
      <c r="S113" s="282">
        <f t="shared" si="6"/>
        <v>82</v>
      </c>
      <c r="T113" s="285">
        <f t="shared" si="7"/>
        <v>3</v>
      </c>
    </row>
    <row r="114" spans="1:20" ht="20.100000000000001" customHeight="1" thickBot="1" x14ac:dyDescent="0.3">
      <c r="A114" s="279">
        <v>98</v>
      </c>
      <c r="B114" s="280">
        <v>41236</v>
      </c>
      <c r="C114" s="281" t="s">
        <v>307</v>
      </c>
      <c r="D114" s="319">
        <v>9</v>
      </c>
      <c r="E114" s="319">
        <v>9</v>
      </c>
      <c r="F114" s="319">
        <v>9</v>
      </c>
      <c r="G114" s="319">
        <v>9</v>
      </c>
      <c r="H114" s="319">
        <v>9</v>
      </c>
      <c r="I114" s="319">
        <v>9</v>
      </c>
      <c r="J114" s="319">
        <v>9</v>
      </c>
      <c r="K114" s="319">
        <v>18</v>
      </c>
      <c r="L114" s="319">
        <v>9</v>
      </c>
      <c r="M114" s="319">
        <v>9</v>
      </c>
      <c r="N114" s="319">
        <v>9</v>
      </c>
      <c r="O114" s="319">
        <v>7</v>
      </c>
      <c r="P114" s="319">
        <v>8</v>
      </c>
      <c r="Q114" s="282">
        <f t="shared" si="5"/>
        <v>123.2</v>
      </c>
      <c r="R114" s="258">
        <v>44</v>
      </c>
      <c r="S114" s="282">
        <f t="shared" si="6"/>
        <v>88</v>
      </c>
      <c r="T114" s="284">
        <f t="shared" si="7"/>
        <v>3</v>
      </c>
    </row>
    <row r="115" spans="1:20" ht="20.100000000000001" customHeight="1" thickBot="1" x14ac:dyDescent="0.3">
      <c r="A115" s="279">
        <v>99</v>
      </c>
      <c r="B115" s="280">
        <v>41237</v>
      </c>
      <c r="C115" s="281" t="s">
        <v>308</v>
      </c>
      <c r="D115" s="319">
        <v>9</v>
      </c>
      <c r="E115" s="319">
        <v>9</v>
      </c>
      <c r="F115" s="319">
        <v>9</v>
      </c>
      <c r="G115" s="319">
        <v>9</v>
      </c>
      <c r="H115" s="319">
        <v>8</v>
      </c>
      <c r="I115" s="319">
        <v>9</v>
      </c>
      <c r="J115" s="319">
        <v>8</v>
      </c>
      <c r="K115" s="319">
        <v>18</v>
      </c>
      <c r="L115" s="319">
        <v>9</v>
      </c>
      <c r="M115" s="319">
        <v>9</v>
      </c>
      <c r="N115" s="319">
        <v>9</v>
      </c>
      <c r="O115" s="319">
        <v>8</v>
      </c>
      <c r="P115" s="319">
        <v>9</v>
      </c>
      <c r="Q115" s="282">
        <f t="shared" si="5"/>
        <v>123.2</v>
      </c>
      <c r="R115" s="260">
        <v>44</v>
      </c>
      <c r="S115" s="282">
        <f t="shared" si="6"/>
        <v>88</v>
      </c>
      <c r="T115" s="285">
        <f t="shared" si="7"/>
        <v>3</v>
      </c>
    </row>
    <row r="116" spans="1:20" ht="20.100000000000001" customHeight="1" thickBot="1" x14ac:dyDescent="0.3">
      <c r="A116" s="279">
        <v>100</v>
      </c>
      <c r="B116" s="280">
        <v>41238</v>
      </c>
      <c r="C116" s="281" t="s">
        <v>309</v>
      </c>
      <c r="D116" s="319">
        <v>7</v>
      </c>
      <c r="E116" s="319">
        <v>9</v>
      </c>
      <c r="F116" s="319">
        <v>8</v>
      </c>
      <c r="G116" s="319">
        <v>9</v>
      </c>
      <c r="H116" s="319">
        <v>8</v>
      </c>
      <c r="I116" s="319">
        <v>9</v>
      </c>
      <c r="J116" s="319">
        <v>9</v>
      </c>
      <c r="K116" s="319">
        <v>15</v>
      </c>
      <c r="L116" s="319">
        <v>7</v>
      </c>
      <c r="M116" s="319">
        <v>7</v>
      </c>
      <c r="N116" s="319">
        <v>8</v>
      </c>
      <c r="O116" s="319">
        <v>7</v>
      </c>
      <c r="P116" s="319">
        <v>9</v>
      </c>
      <c r="Q116" s="282">
        <f t="shared" si="5"/>
        <v>112</v>
      </c>
      <c r="R116" s="260">
        <v>40</v>
      </c>
      <c r="S116" s="282">
        <f t="shared" si="6"/>
        <v>80</v>
      </c>
      <c r="T116" s="284">
        <f t="shared" si="7"/>
        <v>3</v>
      </c>
    </row>
    <row r="117" spans="1:20" ht="20.100000000000001" customHeight="1" thickBot="1" x14ac:dyDescent="0.3">
      <c r="A117" s="279">
        <v>101</v>
      </c>
      <c r="B117" s="280">
        <v>41239</v>
      </c>
      <c r="C117" s="281" t="s">
        <v>310</v>
      </c>
      <c r="D117" s="319">
        <v>9</v>
      </c>
      <c r="E117" s="319">
        <v>9</v>
      </c>
      <c r="F117" s="319">
        <v>8</v>
      </c>
      <c r="G117" s="319">
        <v>9</v>
      </c>
      <c r="H117" s="319">
        <v>9</v>
      </c>
      <c r="I117" s="319">
        <v>9</v>
      </c>
      <c r="J117" s="319">
        <v>7</v>
      </c>
      <c r="K117" s="319">
        <v>14</v>
      </c>
      <c r="L117" s="319">
        <v>9</v>
      </c>
      <c r="M117" s="319">
        <v>9</v>
      </c>
      <c r="N117" s="319">
        <v>7</v>
      </c>
      <c r="O117" s="319">
        <v>7</v>
      </c>
      <c r="P117" s="319">
        <v>9</v>
      </c>
      <c r="Q117" s="282">
        <f t="shared" si="5"/>
        <v>114.8</v>
      </c>
      <c r="R117" s="260">
        <v>41</v>
      </c>
      <c r="S117" s="282">
        <f t="shared" si="6"/>
        <v>82</v>
      </c>
      <c r="T117" s="285">
        <f t="shared" si="7"/>
        <v>3</v>
      </c>
    </row>
    <row r="118" spans="1:20" ht="20.100000000000001" customHeight="1" thickBot="1" x14ac:dyDescent="0.3">
      <c r="A118" s="279">
        <v>102</v>
      </c>
      <c r="B118" s="280">
        <v>41240</v>
      </c>
      <c r="C118" s="281" t="s">
        <v>311</v>
      </c>
      <c r="D118" s="319">
        <v>8</v>
      </c>
      <c r="E118" s="319">
        <v>7</v>
      </c>
      <c r="F118" s="319">
        <v>9</v>
      </c>
      <c r="G118" s="319">
        <v>9</v>
      </c>
      <c r="H118" s="319">
        <v>9</v>
      </c>
      <c r="I118" s="319">
        <v>9</v>
      </c>
      <c r="J118" s="319">
        <v>9</v>
      </c>
      <c r="K118" s="319">
        <v>18</v>
      </c>
      <c r="L118" s="319">
        <v>8</v>
      </c>
      <c r="M118" s="319">
        <v>9</v>
      </c>
      <c r="N118" s="319">
        <v>9</v>
      </c>
      <c r="O118" s="319">
        <v>9</v>
      </c>
      <c r="P118" s="319">
        <v>7</v>
      </c>
      <c r="Q118" s="282">
        <f t="shared" si="5"/>
        <v>120.4</v>
      </c>
      <c r="R118" s="260">
        <v>43</v>
      </c>
      <c r="S118" s="282">
        <f t="shared" si="6"/>
        <v>86</v>
      </c>
      <c r="T118" s="284">
        <f t="shared" si="7"/>
        <v>3</v>
      </c>
    </row>
    <row r="119" spans="1:20" ht="20.100000000000001" customHeight="1" thickBot="1" x14ac:dyDescent="0.3">
      <c r="A119" s="279">
        <v>103</v>
      </c>
      <c r="B119" s="280">
        <v>41241</v>
      </c>
      <c r="C119" s="281" t="s">
        <v>312</v>
      </c>
      <c r="D119" s="319">
        <v>9</v>
      </c>
      <c r="E119" s="319">
        <v>9</v>
      </c>
      <c r="F119" s="319">
        <v>9</v>
      </c>
      <c r="G119" s="319">
        <v>9</v>
      </c>
      <c r="H119" s="319">
        <v>9</v>
      </c>
      <c r="I119" s="319">
        <v>9</v>
      </c>
      <c r="J119" s="319">
        <v>9</v>
      </c>
      <c r="K119" s="319">
        <v>18</v>
      </c>
      <c r="L119" s="319">
        <v>9</v>
      </c>
      <c r="M119" s="319">
        <v>9</v>
      </c>
      <c r="N119" s="319">
        <v>9</v>
      </c>
      <c r="O119" s="319">
        <v>9</v>
      </c>
      <c r="P119" s="319">
        <v>9</v>
      </c>
      <c r="Q119" s="282">
        <f t="shared" si="5"/>
        <v>128.80000000000001</v>
      </c>
      <c r="R119" s="260">
        <v>46</v>
      </c>
      <c r="S119" s="282">
        <f t="shared" si="6"/>
        <v>92</v>
      </c>
      <c r="T119" s="285">
        <f t="shared" si="7"/>
        <v>3</v>
      </c>
    </row>
    <row r="120" spans="1:20" ht="20.100000000000001" customHeight="1" thickBot="1" x14ac:dyDescent="0.3">
      <c r="A120" s="279">
        <v>104</v>
      </c>
      <c r="B120" s="280">
        <v>41242</v>
      </c>
      <c r="C120" s="281" t="s">
        <v>313</v>
      </c>
      <c r="D120" s="319">
        <v>9</v>
      </c>
      <c r="E120" s="319">
        <v>9</v>
      </c>
      <c r="F120" s="319">
        <v>9</v>
      </c>
      <c r="G120" s="319">
        <v>9</v>
      </c>
      <c r="H120" s="319">
        <v>9</v>
      </c>
      <c r="I120" s="319">
        <v>9</v>
      </c>
      <c r="J120" s="319">
        <v>9</v>
      </c>
      <c r="K120" s="319">
        <v>18</v>
      </c>
      <c r="L120" s="319">
        <v>9</v>
      </c>
      <c r="M120" s="319">
        <v>9</v>
      </c>
      <c r="N120" s="319">
        <v>9</v>
      </c>
      <c r="O120" s="319">
        <v>9</v>
      </c>
      <c r="P120" s="319">
        <v>9</v>
      </c>
      <c r="Q120" s="282">
        <f t="shared" si="5"/>
        <v>126</v>
      </c>
      <c r="R120" s="260">
        <v>45</v>
      </c>
      <c r="S120" s="282">
        <f t="shared" si="6"/>
        <v>90</v>
      </c>
      <c r="T120" s="284">
        <f t="shared" si="7"/>
        <v>3</v>
      </c>
    </row>
    <row r="121" spans="1:20" ht="20.100000000000001" customHeight="1" thickBot="1" x14ac:dyDescent="0.3">
      <c r="A121" s="279">
        <v>105</v>
      </c>
      <c r="B121" s="280">
        <v>41243</v>
      </c>
      <c r="C121" s="281" t="s">
        <v>314</v>
      </c>
      <c r="D121" s="319">
        <v>7</v>
      </c>
      <c r="E121" s="319">
        <v>9</v>
      </c>
      <c r="F121" s="319">
        <v>9</v>
      </c>
      <c r="G121" s="319">
        <v>9</v>
      </c>
      <c r="H121" s="319">
        <v>9</v>
      </c>
      <c r="I121" s="319">
        <v>9</v>
      </c>
      <c r="J121" s="319">
        <v>9</v>
      </c>
      <c r="K121" s="319">
        <v>18</v>
      </c>
      <c r="L121" s="319">
        <v>9</v>
      </c>
      <c r="M121" s="319">
        <v>9</v>
      </c>
      <c r="N121" s="319">
        <v>8</v>
      </c>
      <c r="O121" s="319">
        <v>9</v>
      </c>
      <c r="P121" s="319">
        <v>9</v>
      </c>
      <c r="Q121" s="282">
        <f t="shared" si="5"/>
        <v>123.2</v>
      </c>
      <c r="R121" s="260">
        <v>44</v>
      </c>
      <c r="S121" s="282">
        <f t="shared" si="6"/>
        <v>88</v>
      </c>
      <c r="T121" s="285">
        <f t="shared" si="7"/>
        <v>3</v>
      </c>
    </row>
    <row r="122" spans="1:20" ht="20.100000000000001" customHeight="1" thickBot="1" x14ac:dyDescent="0.3">
      <c r="A122" s="279">
        <v>106</v>
      </c>
      <c r="B122" s="280">
        <v>41244</v>
      </c>
      <c r="C122" s="281" t="s">
        <v>315</v>
      </c>
      <c r="D122" s="319">
        <v>9</v>
      </c>
      <c r="E122" s="319">
        <v>9</v>
      </c>
      <c r="F122" s="319">
        <v>9</v>
      </c>
      <c r="G122" s="319">
        <v>9</v>
      </c>
      <c r="H122" s="319">
        <v>9</v>
      </c>
      <c r="I122" s="319">
        <v>9</v>
      </c>
      <c r="J122" s="319">
        <v>8</v>
      </c>
      <c r="K122" s="319">
        <v>16</v>
      </c>
      <c r="L122" s="319">
        <v>9</v>
      </c>
      <c r="M122" s="319">
        <v>8</v>
      </c>
      <c r="N122" s="319">
        <v>7</v>
      </c>
      <c r="O122" s="319">
        <v>9</v>
      </c>
      <c r="P122" s="319">
        <v>9</v>
      </c>
      <c r="Q122" s="282">
        <f t="shared" si="5"/>
        <v>120.4</v>
      </c>
      <c r="R122" s="260">
        <v>43</v>
      </c>
      <c r="S122" s="282">
        <f t="shared" si="6"/>
        <v>86</v>
      </c>
      <c r="T122" s="284">
        <f t="shared" si="7"/>
        <v>3</v>
      </c>
    </row>
    <row r="123" spans="1:20" ht="20.100000000000001" customHeight="1" thickBot="1" x14ac:dyDescent="0.3">
      <c r="A123" s="279">
        <v>107</v>
      </c>
      <c r="B123" s="280">
        <v>41245</v>
      </c>
      <c r="C123" s="281" t="s">
        <v>316</v>
      </c>
      <c r="D123" s="319">
        <v>7</v>
      </c>
      <c r="E123" s="319">
        <v>9</v>
      </c>
      <c r="F123" s="319">
        <v>9</v>
      </c>
      <c r="G123" s="319">
        <v>9</v>
      </c>
      <c r="H123" s="319">
        <v>9</v>
      </c>
      <c r="I123" s="319">
        <v>9</v>
      </c>
      <c r="J123" s="319">
        <v>9</v>
      </c>
      <c r="K123" s="319">
        <v>18</v>
      </c>
      <c r="L123" s="319">
        <v>9</v>
      </c>
      <c r="M123" s="319">
        <v>9</v>
      </c>
      <c r="N123" s="319">
        <v>9</v>
      </c>
      <c r="O123" s="319">
        <v>9</v>
      </c>
      <c r="P123" s="319">
        <v>8</v>
      </c>
      <c r="Q123" s="282">
        <f t="shared" si="5"/>
        <v>123.2</v>
      </c>
      <c r="R123" s="260">
        <v>44</v>
      </c>
      <c r="S123" s="282">
        <f t="shared" si="6"/>
        <v>88</v>
      </c>
      <c r="T123" s="285">
        <f t="shared" si="7"/>
        <v>3</v>
      </c>
    </row>
    <row r="124" spans="1:20" ht="20.100000000000001" customHeight="1" thickBot="1" x14ac:dyDescent="0.3">
      <c r="A124" s="279">
        <v>108</v>
      </c>
      <c r="B124" s="280">
        <v>41246</v>
      </c>
      <c r="C124" s="281" t="s">
        <v>317</v>
      </c>
      <c r="D124" s="319">
        <v>9</v>
      </c>
      <c r="E124" s="319">
        <v>9</v>
      </c>
      <c r="F124" s="319">
        <v>9</v>
      </c>
      <c r="G124" s="319">
        <v>9</v>
      </c>
      <c r="H124" s="319">
        <v>9</v>
      </c>
      <c r="I124" s="319">
        <v>9</v>
      </c>
      <c r="J124" s="319">
        <v>9</v>
      </c>
      <c r="K124" s="319">
        <v>18</v>
      </c>
      <c r="L124" s="319">
        <v>9</v>
      </c>
      <c r="M124" s="319">
        <v>9</v>
      </c>
      <c r="N124" s="319">
        <v>9</v>
      </c>
      <c r="O124" s="319">
        <v>9</v>
      </c>
      <c r="P124" s="319">
        <v>9</v>
      </c>
      <c r="Q124" s="282">
        <f t="shared" si="5"/>
        <v>126</v>
      </c>
      <c r="R124" s="260">
        <v>45</v>
      </c>
      <c r="S124" s="282">
        <f t="shared" si="6"/>
        <v>90</v>
      </c>
      <c r="T124" s="284">
        <f t="shared" si="7"/>
        <v>3</v>
      </c>
    </row>
    <row r="125" spans="1:20" ht="20.100000000000001" customHeight="1" thickBot="1" x14ac:dyDescent="0.3">
      <c r="A125" s="279">
        <v>109</v>
      </c>
      <c r="B125" s="280">
        <v>41247</v>
      </c>
      <c r="C125" s="281" t="s">
        <v>318</v>
      </c>
      <c r="D125" s="319">
        <v>9</v>
      </c>
      <c r="E125" s="319">
        <v>9</v>
      </c>
      <c r="F125" s="319">
        <v>9</v>
      </c>
      <c r="G125" s="319">
        <v>9</v>
      </c>
      <c r="H125" s="319">
        <v>9</v>
      </c>
      <c r="I125" s="319">
        <v>9</v>
      </c>
      <c r="J125" s="319">
        <v>9</v>
      </c>
      <c r="K125" s="319">
        <v>18</v>
      </c>
      <c r="L125" s="319">
        <v>9</v>
      </c>
      <c r="M125" s="319">
        <v>9</v>
      </c>
      <c r="N125" s="319">
        <v>9</v>
      </c>
      <c r="O125" s="319">
        <v>9</v>
      </c>
      <c r="P125" s="319">
        <v>9</v>
      </c>
      <c r="Q125" s="282">
        <f t="shared" si="5"/>
        <v>126</v>
      </c>
      <c r="R125" s="260">
        <v>45</v>
      </c>
      <c r="S125" s="282">
        <f t="shared" si="6"/>
        <v>90</v>
      </c>
      <c r="T125" s="285">
        <f t="shared" ref="T125:T137" si="8">IF(S125&gt;=70, 3, IF(S125&gt;=60, 2, 1))</f>
        <v>3</v>
      </c>
    </row>
    <row r="126" spans="1:20" ht="20.100000000000001" customHeight="1" thickBot="1" x14ac:dyDescent="0.3">
      <c r="A126" s="279">
        <v>110</v>
      </c>
      <c r="B126" s="280">
        <v>41248</v>
      </c>
      <c r="C126" s="281" t="s">
        <v>319</v>
      </c>
      <c r="D126" s="319">
        <v>9</v>
      </c>
      <c r="E126" s="319">
        <v>9</v>
      </c>
      <c r="F126" s="319">
        <v>8</v>
      </c>
      <c r="G126" s="319">
        <v>9</v>
      </c>
      <c r="H126" s="319">
        <v>9</v>
      </c>
      <c r="I126" s="319">
        <v>9</v>
      </c>
      <c r="J126" s="319">
        <v>9</v>
      </c>
      <c r="K126" s="319">
        <v>16</v>
      </c>
      <c r="L126" s="319">
        <v>9</v>
      </c>
      <c r="M126" s="319">
        <v>9</v>
      </c>
      <c r="N126" s="319">
        <v>9</v>
      </c>
      <c r="O126" s="319">
        <v>9</v>
      </c>
      <c r="P126" s="319">
        <v>9</v>
      </c>
      <c r="Q126" s="282">
        <f t="shared" si="5"/>
        <v>123.2</v>
      </c>
      <c r="R126" s="260">
        <v>44</v>
      </c>
      <c r="S126" s="282">
        <f t="shared" si="6"/>
        <v>88</v>
      </c>
      <c r="T126" s="284">
        <f t="shared" si="8"/>
        <v>3</v>
      </c>
    </row>
    <row r="127" spans="1:20" ht="20.100000000000001" customHeight="1" thickBot="1" x14ac:dyDescent="0.3">
      <c r="A127" s="279">
        <v>111</v>
      </c>
      <c r="B127" s="280">
        <v>41249</v>
      </c>
      <c r="C127" s="281" t="s">
        <v>320</v>
      </c>
      <c r="D127" s="319">
        <v>9</v>
      </c>
      <c r="E127" s="319">
        <v>9</v>
      </c>
      <c r="F127" s="319">
        <v>7</v>
      </c>
      <c r="G127" s="319">
        <v>8</v>
      </c>
      <c r="H127" s="319">
        <v>8</v>
      </c>
      <c r="I127" s="319">
        <v>8</v>
      </c>
      <c r="J127" s="319">
        <v>8</v>
      </c>
      <c r="K127" s="319">
        <v>17</v>
      </c>
      <c r="L127" s="319">
        <v>9</v>
      </c>
      <c r="M127" s="319">
        <v>9</v>
      </c>
      <c r="N127" s="319">
        <v>8</v>
      </c>
      <c r="O127" s="319">
        <v>7</v>
      </c>
      <c r="P127" s="319">
        <v>8</v>
      </c>
      <c r="Q127" s="282">
        <f t="shared" si="5"/>
        <v>114.8</v>
      </c>
      <c r="R127" s="260">
        <v>41</v>
      </c>
      <c r="S127" s="282">
        <f t="shared" si="6"/>
        <v>82</v>
      </c>
      <c r="T127" s="285">
        <f t="shared" si="8"/>
        <v>3</v>
      </c>
    </row>
    <row r="128" spans="1:20" ht="20.100000000000001" customHeight="1" thickBot="1" x14ac:dyDescent="0.3">
      <c r="A128" s="279">
        <v>112</v>
      </c>
      <c r="B128" s="280">
        <v>41250</v>
      </c>
      <c r="C128" s="281" t="s">
        <v>321</v>
      </c>
      <c r="D128" s="319">
        <v>9</v>
      </c>
      <c r="E128" s="319">
        <v>9</v>
      </c>
      <c r="F128" s="319">
        <v>9</v>
      </c>
      <c r="G128" s="319">
        <v>9</v>
      </c>
      <c r="H128" s="319">
        <v>9</v>
      </c>
      <c r="I128" s="319">
        <v>9</v>
      </c>
      <c r="J128" s="319">
        <v>9</v>
      </c>
      <c r="K128" s="319">
        <v>18</v>
      </c>
      <c r="L128" s="319">
        <v>9</v>
      </c>
      <c r="M128" s="319">
        <v>9</v>
      </c>
      <c r="N128" s="319">
        <v>9</v>
      </c>
      <c r="O128" s="319">
        <v>9</v>
      </c>
      <c r="P128" s="319">
        <v>9</v>
      </c>
      <c r="Q128" s="282">
        <f t="shared" si="5"/>
        <v>126</v>
      </c>
      <c r="R128" s="260">
        <v>45</v>
      </c>
      <c r="S128" s="282">
        <f t="shared" si="6"/>
        <v>90</v>
      </c>
      <c r="T128" s="284">
        <f t="shared" si="8"/>
        <v>3</v>
      </c>
    </row>
    <row r="129" spans="1:20" ht="20.100000000000001" customHeight="1" thickBot="1" x14ac:dyDescent="0.3">
      <c r="A129" s="279">
        <v>113</v>
      </c>
      <c r="B129" s="280">
        <v>41251</v>
      </c>
      <c r="C129" s="281" t="s">
        <v>322</v>
      </c>
      <c r="D129" s="319">
        <v>9</v>
      </c>
      <c r="E129" s="319">
        <v>9</v>
      </c>
      <c r="F129" s="319">
        <v>9</v>
      </c>
      <c r="G129" s="319">
        <v>9</v>
      </c>
      <c r="H129" s="319">
        <v>9</v>
      </c>
      <c r="I129" s="319">
        <v>9</v>
      </c>
      <c r="J129" s="319">
        <v>9</v>
      </c>
      <c r="K129" s="319">
        <v>18</v>
      </c>
      <c r="L129" s="319">
        <v>9</v>
      </c>
      <c r="M129" s="319">
        <v>9</v>
      </c>
      <c r="N129" s="319">
        <v>9</v>
      </c>
      <c r="O129" s="319">
        <v>9</v>
      </c>
      <c r="P129" s="319">
        <v>9</v>
      </c>
      <c r="Q129" s="282">
        <f t="shared" si="5"/>
        <v>126</v>
      </c>
      <c r="R129" s="258">
        <v>45</v>
      </c>
      <c r="S129" s="282">
        <f t="shared" si="6"/>
        <v>90</v>
      </c>
      <c r="T129" s="285">
        <f t="shared" si="8"/>
        <v>3</v>
      </c>
    </row>
    <row r="130" spans="1:20" ht="20.100000000000001" customHeight="1" thickBot="1" x14ac:dyDescent="0.3">
      <c r="A130" s="279">
        <v>114</v>
      </c>
      <c r="B130" s="280">
        <v>41252</v>
      </c>
      <c r="C130" s="281" t="s">
        <v>323</v>
      </c>
      <c r="D130" s="319">
        <v>9</v>
      </c>
      <c r="E130" s="319">
        <v>9</v>
      </c>
      <c r="F130" s="319">
        <v>9</v>
      </c>
      <c r="G130" s="319">
        <v>8</v>
      </c>
      <c r="H130" s="319">
        <v>8</v>
      </c>
      <c r="I130" s="319">
        <v>9</v>
      </c>
      <c r="J130" s="319">
        <v>9</v>
      </c>
      <c r="K130" s="319">
        <v>18</v>
      </c>
      <c r="L130" s="319">
        <v>9</v>
      </c>
      <c r="M130" s="319">
        <v>8</v>
      </c>
      <c r="N130" s="319">
        <v>9</v>
      </c>
      <c r="O130" s="319">
        <v>9</v>
      </c>
      <c r="P130" s="319">
        <v>9</v>
      </c>
      <c r="Q130" s="282">
        <f t="shared" si="5"/>
        <v>123.2</v>
      </c>
      <c r="R130" s="260">
        <v>44</v>
      </c>
      <c r="S130" s="282">
        <f t="shared" si="6"/>
        <v>88</v>
      </c>
      <c r="T130" s="284">
        <f t="shared" si="8"/>
        <v>3</v>
      </c>
    </row>
    <row r="131" spans="1:20" ht="20.100000000000001" customHeight="1" thickBot="1" x14ac:dyDescent="0.3">
      <c r="A131" s="279">
        <v>115</v>
      </c>
      <c r="B131" s="280">
        <v>41253</v>
      </c>
      <c r="C131" s="281" t="s">
        <v>324</v>
      </c>
      <c r="D131" s="319">
        <v>9</v>
      </c>
      <c r="E131" s="319">
        <v>8</v>
      </c>
      <c r="F131" s="319">
        <v>9</v>
      </c>
      <c r="G131" s="319">
        <v>8</v>
      </c>
      <c r="H131" s="319">
        <v>8</v>
      </c>
      <c r="I131" s="319">
        <v>9</v>
      </c>
      <c r="J131" s="319">
        <v>9</v>
      </c>
      <c r="K131" s="319">
        <v>18</v>
      </c>
      <c r="L131" s="319">
        <v>9</v>
      </c>
      <c r="M131" s="319">
        <v>9</v>
      </c>
      <c r="N131" s="319">
        <v>9</v>
      </c>
      <c r="O131" s="319">
        <v>9</v>
      </c>
      <c r="P131" s="319">
        <v>9</v>
      </c>
      <c r="Q131" s="282">
        <f t="shared" si="5"/>
        <v>123.2</v>
      </c>
      <c r="R131" s="260">
        <v>44</v>
      </c>
      <c r="S131" s="282">
        <f t="shared" si="6"/>
        <v>88</v>
      </c>
      <c r="T131" s="285">
        <f t="shared" si="8"/>
        <v>3</v>
      </c>
    </row>
    <row r="132" spans="1:20" ht="20.100000000000001" customHeight="1" thickBot="1" x14ac:dyDescent="0.3">
      <c r="A132" s="279">
        <v>116</v>
      </c>
      <c r="B132" s="280">
        <v>41254</v>
      </c>
      <c r="C132" s="281" t="s">
        <v>325</v>
      </c>
      <c r="D132" s="319">
        <v>8</v>
      </c>
      <c r="E132" s="319">
        <v>9</v>
      </c>
      <c r="F132" s="319">
        <v>9</v>
      </c>
      <c r="G132" s="319">
        <v>9</v>
      </c>
      <c r="H132" s="319">
        <v>8</v>
      </c>
      <c r="I132" s="319">
        <v>9</v>
      </c>
      <c r="J132" s="319">
        <v>9</v>
      </c>
      <c r="K132" s="319">
        <v>16</v>
      </c>
      <c r="L132" s="319">
        <v>9</v>
      </c>
      <c r="M132" s="319">
        <v>9</v>
      </c>
      <c r="N132" s="319">
        <v>8</v>
      </c>
      <c r="O132" s="319">
        <v>9</v>
      </c>
      <c r="P132" s="319">
        <v>8</v>
      </c>
      <c r="Q132" s="282">
        <f t="shared" si="5"/>
        <v>120.4</v>
      </c>
      <c r="R132" s="260">
        <v>43</v>
      </c>
      <c r="S132" s="282">
        <f t="shared" si="6"/>
        <v>86</v>
      </c>
      <c r="T132" s="284">
        <f t="shared" si="8"/>
        <v>3</v>
      </c>
    </row>
    <row r="133" spans="1:20" ht="20.100000000000001" customHeight="1" thickBot="1" x14ac:dyDescent="0.3">
      <c r="A133" s="279">
        <v>117</v>
      </c>
      <c r="B133" s="280">
        <v>41255</v>
      </c>
      <c r="C133" s="281" t="s">
        <v>326</v>
      </c>
      <c r="D133" s="319">
        <v>9</v>
      </c>
      <c r="E133" s="319">
        <v>6</v>
      </c>
      <c r="F133" s="319">
        <v>9</v>
      </c>
      <c r="G133" s="319">
        <v>9</v>
      </c>
      <c r="H133" s="319">
        <v>9</v>
      </c>
      <c r="I133" s="319">
        <v>9</v>
      </c>
      <c r="J133" s="319">
        <v>9</v>
      </c>
      <c r="K133" s="319">
        <v>17</v>
      </c>
      <c r="L133" s="319">
        <v>8</v>
      </c>
      <c r="M133" s="319">
        <v>8</v>
      </c>
      <c r="N133" s="319">
        <v>9</v>
      </c>
      <c r="O133" s="319">
        <v>9</v>
      </c>
      <c r="P133" s="319">
        <v>9</v>
      </c>
      <c r="Q133" s="282">
        <f t="shared" si="5"/>
        <v>120.4</v>
      </c>
      <c r="R133" s="260">
        <v>43</v>
      </c>
      <c r="S133" s="282">
        <f t="shared" si="6"/>
        <v>86</v>
      </c>
      <c r="T133" s="285">
        <f t="shared" si="8"/>
        <v>3</v>
      </c>
    </row>
    <row r="134" spans="1:20" ht="20.100000000000001" customHeight="1" thickBot="1" x14ac:dyDescent="0.3">
      <c r="A134" s="279">
        <v>118</v>
      </c>
      <c r="B134" s="280">
        <v>41256</v>
      </c>
      <c r="C134" s="281" t="s">
        <v>327</v>
      </c>
      <c r="D134" s="319">
        <v>8</v>
      </c>
      <c r="E134" s="319">
        <v>6</v>
      </c>
      <c r="F134" s="319">
        <v>9</v>
      </c>
      <c r="G134" s="319">
        <v>9</v>
      </c>
      <c r="H134" s="319">
        <v>7</v>
      </c>
      <c r="I134" s="319">
        <v>7</v>
      </c>
      <c r="J134" s="319">
        <v>9</v>
      </c>
      <c r="K134" s="319">
        <v>16</v>
      </c>
      <c r="L134" s="319">
        <v>7</v>
      </c>
      <c r="M134" s="319">
        <v>7</v>
      </c>
      <c r="N134" s="319">
        <v>9</v>
      </c>
      <c r="O134" s="319">
        <v>9</v>
      </c>
      <c r="P134" s="319">
        <v>9</v>
      </c>
      <c r="Q134" s="282">
        <f t="shared" si="5"/>
        <v>112</v>
      </c>
      <c r="R134" s="260">
        <v>40</v>
      </c>
      <c r="S134" s="282">
        <f t="shared" si="6"/>
        <v>80</v>
      </c>
      <c r="T134" s="284">
        <f t="shared" si="8"/>
        <v>3</v>
      </c>
    </row>
    <row r="135" spans="1:20" ht="20.100000000000001" customHeight="1" thickBot="1" x14ac:dyDescent="0.3">
      <c r="A135" s="279">
        <v>119</v>
      </c>
      <c r="B135" s="280">
        <v>41257</v>
      </c>
      <c r="C135" s="281" t="s">
        <v>328</v>
      </c>
      <c r="D135" s="319">
        <v>9</v>
      </c>
      <c r="E135" s="319">
        <v>9</v>
      </c>
      <c r="F135" s="319">
        <v>9</v>
      </c>
      <c r="G135" s="319">
        <v>9</v>
      </c>
      <c r="H135" s="319">
        <v>9</v>
      </c>
      <c r="I135" s="319">
        <v>9</v>
      </c>
      <c r="J135" s="319">
        <v>9</v>
      </c>
      <c r="K135" s="319">
        <v>18</v>
      </c>
      <c r="L135" s="319">
        <v>9</v>
      </c>
      <c r="M135" s="319">
        <v>9</v>
      </c>
      <c r="N135" s="319">
        <v>9</v>
      </c>
      <c r="O135" s="319">
        <v>9</v>
      </c>
      <c r="P135" s="319">
        <v>9</v>
      </c>
      <c r="Q135" s="282">
        <f t="shared" si="5"/>
        <v>126</v>
      </c>
      <c r="R135" s="260">
        <v>45</v>
      </c>
      <c r="S135" s="282">
        <f t="shared" si="6"/>
        <v>90</v>
      </c>
      <c r="T135" s="284">
        <f t="shared" si="8"/>
        <v>3</v>
      </c>
    </row>
    <row r="136" spans="1:20" ht="20.100000000000001" customHeight="1" thickBot="1" x14ac:dyDescent="0.3">
      <c r="A136" s="279">
        <v>120</v>
      </c>
      <c r="B136" s="280">
        <v>41258</v>
      </c>
      <c r="C136" s="281" t="s">
        <v>329</v>
      </c>
      <c r="D136" s="319">
        <v>9</v>
      </c>
      <c r="E136" s="319">
        <v>9</v>
      </c>
      <c r="F136" s="319">
        <v>9</v>
      </c>
      <c r="G136" s="319">
        <v>9</v>
      </c>
      <c r="H136" s="319">
        <v>7</v>
      </c>
      <c r="I136" s="319">
        <v>9</v>
      </c>
      <c r="J136" s="319">
        <v>8</v>
      </c>
      <c r="K136" s="319">
        <v>15</v>
      </c>
      <c r="L136" s="319">
        <v>9</v>
      </c>
      <c r="M136" s="319">
        <v>9</v>
      </c>
      <c r="N136" s="319">
        <v>9</v>
      </c>
      <c r="O136" s="319">
        <v>7</v>
      </c>
      <c r="P136" s="319">
        <v>9</v>
      </c>
      <c r="Q136" s="282">
        <f t="shared" si="5"/>
        <v>117.6</v>
      </c>
      <c r="R136" s="260">
        <v>42</v>
      </c>
      <c r="S136" s="282">
        <f t="shared" si="6"/>
        <v>84</v>
      </c>
      <c r="T136" s="285">
        <f t="shared" si="8"/>
        <v>3</v>
      </c>
    </row>
    <row r="137" spans="1:20" ht="20.100000000000001" customHeight="1" thickBot="1" x14ac:dyDescent="0.3">
      <c r="A137" s="279">
        <v>121</v>
      </c>
      <c r="B137" s="280">
        <v>41259</v>
      </c>
      <c r="C137" s="281" t="s">
        <v>330</v>
      </c>
      <c r="D137" s="319">
        <v>9</v>
      </c>
      <c r="E137" s="319">
        <v>9</v>
      </c>
      <c r="F137" s="319">
        <v>9</v>
      </c>
      <c r="G137" s="319">
        <v>8</v>
      </c>
      <c r="H137" s="319">
        <v>9</v>
      </c>
      <c r="I137" s="319">
        <v>6</v>
      </c>
      <c r="J137" s="319">
        <v>7</v>
      </c>
      <c r="K137" s="319">
        <v>18</v>
      </c>
      <c r="L137" s="319">
        <v>8</v>
      </c>
      <c r="M137" s="319">
        <v>9</v>
      </c>
      <c r="N137" s="319">
        <v>9</v>
      </c>
      <c r="O137" s="319">
        <v>9</v>
      </c>
      <c r="P137" s="319">
        <v>8</v>
      </c>
      <c r="Q137" s="282">
        <f t="shared" si="5"/>
        <v>117.6</v>
      </c>
      <c r="R137" s="260">
        <v>42</v>
      </c>
      <c r="S137" s="282">
        <f t="shared" si="6"/>
        <v>84</v>
      </c>
      <c r="T137" s="284">
        <f t="shared" si="8"/>
        <v>3</v>
      </c>
    </row>
    <row r="138" spans="1:20" ht="20.100000000000001" customHeight="1" thickBot="1" x14ac:dyDescent="0.3">
      <c r="A138" s="279"/>
      <c r="B138" s="288"/>
      <c r="C138" s="261" t="s">
        <v>94</v>
      </c>
      <c r="D138" s="50">
        <v>121</v>
      </c>
      <c r="E138" s="50">
        <v>121</v>
      </c>
      <c r="F138" s="50">
        <v>121</v>
      </c>
      <c r="G138" s="50">
        <v>121</v>
      </c>
      <c r="H138" s="50">
        <v>121</v>
      </c>
      <c r="I138" s="50">
        <v>121</v>
      </c>
      <c r="J138" s="50">
        <v>121</v>
      </c>
      <c r="K138" s="50">
        <v>121</v>
      </c>
      <c r="L138" s="50">
        <v>121</v>
      </c>
      <c r="M138" s="50">
        <v>121</v>
      </c>
      <c r="N138" s="50">
        <v>121</v>
      </c>
      <c r="O138" s="50">
        <v>121</v>
      </c>
      <c r="P138" s="50">
        <v>121</v>
      </c>
      <c r="Q138" s="50">
        <v>121</v>
      </c>
      <c r="R138" s="248">
        <v>121</v>
      </c>
      <c r="S138" s="248">
        <v>121</v>
      </c>
      <c r="T138" s="284"/>
    </row>
    <row r="139" spans="1:20" ht="20.100000000000001" customHeight="1" thickBot="1" x14ac:dyDescent="0.3">
      <c r="A139" s="279"/>
      <c r="B139" s="288"/>
      <c r="C139" s="261" t="s">
        <v>93</v>
      </c>
      <c r="D139" s="40">
        <f t="shared" ref="D139:S139" si="9" xml:space="preserve"> (60*D16)/100</f>
        <v>6</v>
      </c>
      <c r="E139" s="40">
        <f t="shared" si="9"/>
        <v>6</v>
      </c>
      <c r="F139" s="40">
        <f t="shared" si="9"/>
        <v>6</v>
      </c>
      <c r="G139" s="40">
        <f t="shared" si="9"/>
        <v>6</v>
      </c>
      <c r="H139" s="40">
        <f t="shared" si="9"/>
        <v>6</v>
      </c>
      <c r="I139" s="40">
        <f t="shared" si="9"/>
        <v>6</v>
      </c>
      <c r="J139" s="40">
        <f t="shared" si="9"/>
        <v>6</v>
      </c>
      <c r="K139" s="40">
        <f t="shared" si="9"/>
        <v>12</v>
      </c>
      <c r="L139" s="40">
        <f t="shared" si="9"/>
        <v>6</v>
      </c>
      <c r="M139" s="40">
        <f t="shared" si="9"/>
        <v>6</v>
      </c>
      <c r="N139" s="40">
        <f t="shared" si="9"/>
        <v>6</v>
      </c>
      <c r="O139" s="40">
        <f t="shared" si="9"/>
        <v>6</v>
      </c>
      <c r="P139" s="40">
        <f t="shared" si="9"/>
        <v>6</v>
      </c>
      <c r="Q139" s="40">
        <f t="shared" si="9"/>
        <v>84</v>
      </c>
      <c r="R139" s="40">
        <f t="shared" si="9"/>
        <v>30</v>
      </c>
      <c r="S139" s="40">
        <f t="shared" si="9"/>
        <v>60</v>
      </c>
      <c r="T139" s="284"/>
    </row>
    <row r="140" spans="1:20" ht="20.100000000000001" customHeight="1" thickBot="1" x14ac:dyDescent="0.3">
      <c r="A140" s="249"/>
      <c r="B140" s="250"/>
      <c r="C140" s="289" t="s">
        <v>197</v>
      </c>
      <c r="D140" s="290">
        <f t="shared" ref="D140:J140" si="10">COUNTIF(D17:D137, "&gt;=6")</f>
        <v>121</v>
      </c>
      <c r="E140" s="290">
        <f t="shared" si="10"/>
        <v>121</v>
      </c>
      <c r="F140" s="290">
        <f t="shared" si="10"/>
        <v>121</v>
      </c>
      <c r="G140" s="290">
        <f t="shared" si="10"/>
        <v>121</v>
      </c>
      <c r="H140" s="290">
        <f t="shared" si="10"/>
        <v>121</v>
      </c>
      <c r="I140" s="290">
        <f t="shared" si="10"/>
        <v>121</v>
      </c>
      <c r="J140" s="290">
        <f t="shared" si="10"/>
        <v>121</v>
      </c>
      <c r="K140" s="290">
        <f>COUNTIF(K17:K137, "&gt;=12")</f>
        <v>121</v>
      </c>
      <c r="L140" s="290">
        <f>COUNTIF(L17:L137, "&gt;=6")</f>
        <v>121</v>
      </c>
      <c r="M140" s="290">
        <f>COUNTIF(M17:M137, "&gt;=6")</f>
        <v>121</v>
      </c>
      <c r="N140" s="290">
        <f>COUNTIF(N17:N137, "&gt;=6")</f>
        <v>121</v>
      </c>
      <c r="O140" s="290">
        <f>COUNTIF(O17:O137, "&gt;=6")</f>
        <v>121</v>
      </c>
      <c r="P140" s="290">
        <f>COUNTIF(P17:P137, "&gt;=6")</f>
        <v>121</v>
      </c>
      <c r="Q140" s="290">
        <f>COUNTIF(Q17:Q137, "&gt;=84")</f>
        <v>121</v>
      </c>
      <c r="R140" s="290">
        <f>COUNTIF(R17:R137, "&gt;=30")</f>
        <v>121</v>
      </c>
      <c r="S140" s="290">
        <f>COUNTIF(S17:S137, "&gt;=60")</f>
        <v>121</v>
      </c>
      <c r="T140" s="250"/>
    </row>
    <row r="141" spans="1:20" ht="20.100000000000001" customHeight="1" thickBot="1" x14ac:dyDescent="0.3">
      <c r="A141" s="249"/>
      <c r="B141" s="250"/>
      <c r="C141" s="289" t="s">
        <v>198</v>
      </c>
      <c r="D141" s="282">
        <f>(100*D140)/D138</f>
        <v>100</v>
      </c>
      <c r="E141" s="282">
        <f t="shared" ref="E141:O141" si="11">(100*E140)/E138</f>
        <v>100</v>
      </c>
      <c r="F141" s="282">
        <f t="shared" si="11"/>
        <v>100</v>
      </c>
      <c r="G141" s="282">
        <f t="shared" si="11"/>
        <v>100</v>
      </c>
      <c r="H141" s="282">
        <f t="shared" si="11"/>
        <v>100</v>
      </c>
      <c r="I141" s="282">
        <f t="shared" si="11"/>
        <v>100</v>
      </c>
      <c r="J141" s="282">
        <f t="shared" si="11"/>
        <v>100</v>
      </c>
      <c r="K141" s="282">
        <f t="shared" si="11"/>
        <v>100</v>
      </c>
      <c r="L141" s="282">
        <f t="shared" si="11"/>
        <v>100</v>
      </c>
      <c r="M141" s="282">
        <f t="shared" si="11"/>
        <v>100</v>
      </c>
      <c r="N141" s="282">
        <f t="shared" si="11"/>
        <v>100</v>
      </c>
      <c r="O141" s="282">
        <f t="shared" si="11"/>
        <v>100</v>
      </c>
      <c r="P141" s="282">
        <f t="shared" ref="P141" si="12">(100*P140)/P138</f>
        <v>100</v>
      </c>
      <c r="Q141" s="282">
        <f t="shared" ref="Q141" si="13">(100*Q140)/Q138</f>
        <v>100</v>
      </c>
      <c r="R141" s="282">
        <f t="shared" ref="R141" si="14">(100*R140)/R138</f>
        <v>100</v>
      </c>
      <c r="S141" s="282">
        <f t="shared" ref="S141" si="15">(100*S140)/S138</f>
        <v>100</v>
      </c>
      <c r="T141" s="250"/>
    </row>
    <row r="142" spans="1:20" ht="20.100000000000001" customHeight="1" thickBot="1" x14ac:dyDescent="0.3">
      <c r="A142" s="278"/>
      <c r="B142" s="291"/>
      <c r="C142" s="292" t="s">
        <v>47</v>
      </c>
      <c r="D142" s="293">
        <f>IF(C141&gt;=70, 3, IF(C141&gt;=60, 2, 1))</f>
        <v>3</v>
      </c>
      <c r="E142" s="293">
        <f t="shared" ref="E142:Q142" si="16">IF(D141&gt;=70, 3, IF(D141&gt;=60, 2, 1))</f>
        <v>3</v>
      </c>
      <c r="F142" s="293">
        <f>IF(E141&gt;=70, 3, IF(E141&gt;=60, 2, 1))</f>
        <v>3</v>
      </c>
      <c r="G142" s="293">
        <f t="shared" si="16"/>
        <v>3</v>
      </c>
      <c r="H142" s="293">
        <f t="shared" si="16"/>
        <v>3</v>
      </c>
      <c r="I142" s="293">
        <f t="shared" si="16"/>
        <v>3</v>
      </c>
      <c r="J142" s="293">
        <f t="shared" si="16"/>
        <v>3</v>
      </c>
      <c r="K142" s="293">
        <f t="shared" si="16"/>
        <v>3</v>
      </c>
      <c r="L142" s="293">
        <f t="shared" si="16"/>
        <v>3</v>
      </c>
      <c r="M142" s="293">
        <f t="shared" si="16"/>
        <v>3</v>
      </c>
      <c r="N142" s="293">
        <f t="shared" si="16"/>
        <v>3</v>
      </c>
      <c r="O142" s="293">
        <f t="shared" si="16"/>
        <v>3</v>
      </c>
      <c r="P142" s="293">
        <f t="shared" si="16"/>
        <v>3</v>
      </c>
      <c r="Q142" s="293">
        <f t="shared" si="16"/>
        <v>3</v>
      </c>
      <c r="R142" s="293">
        <f t="shared" ref="R142:S142" si="17">IF(Q141&gt;=70, 3, IF(Q141&gt;=60, 2, 1))</f>
        <v>3</v>
      </c>
      <c r="S142" s="293">
        <f t="shared" si="17"/>
        <v>3</v>
      </c>
      <c r="T142" s="291"/>
    </row>
    <row r="143" spans="1:20" ht="20.100000000000001" customHeight="1" thickBot="1" x14ac:dyDescent="0.3"/>
    <row r="144" spans="1:20" ht="20.100000000000001" customHeight="1" thickBot="1" x14ac:dyDescent="0.3">
      <c r="L144" s="369" t="s">
        <v>157</v>
      </c>
      <c r="M144" s="370"/>
      <c r="N144" s="370"/>
      <c r="O144" s="370"/>
      <c r="P144" s="371"/>
      <c r="S144" s="294"/>
    </row>
    <row r="145" spans="3:19" ht="20.100000000000001" customHeight="1" thickBot="1" x14ac:dyDescent="0.3">
      <c r="C145" s="295" t="s">
        <v>147</v>
      </c>
      <c r="D145" s="296" t="s">
        <v>149</v>
      </c>
      <c r="E145" s="297" t="s">
        <v>150</v>
      </c>
      <c r="F145" s="297" t="s">
        <v>151</v>
      </c>
      <c r="G145" s="297" t="s">
        <v>152</v>
      </c>
      <c r="H145" s="297" t="s">
        <v>153</v>
      </c>
      <c r="I145" s="297" t="s">
        <v>154</v>
      </c>
      <c r="J145" s="297" t="s">
        <v>155</v>
      </c>
      <c r="K145" s="297" t="s">
        <v>156</v>
      </c>
      <c r="L145" s="297" t="s">
        <v>99</v>
      </c>
      <c r="M145" s="297" t="s">
        <v>100</v>
      </c>
      <c r="N145" s="297" t="s">
        <v>101</v>
      </c>
      <c r="O145" s="297" t="s">
        <v>102</v>
      </c>
      <c r="P145" s="298" t="s">
        <v>103</v>
      </c>
      <c r="Q145" s="299" t="s">
        <v>158</v>
      </c>
      <c r="R145" s="299" t="s">
        <v>159</v>
      </c>
      <c r="S145" s="300" t="s">
        <v>148</v>
      </c>
    </row>
    <row r="146" spans="3:19" ht="20.100000000000001" customHeight="1" thickBot="1" x14ac:dyDescent="0.3">
      <c r="C146" s="301" t="s">
        <v>37</v>
      </c>
      <c r="D146" s="302">
        <v>3</v>
      </c>
      <c r="E146" s="303">
        <v>3</v>
      </c>
      <c r="F146" s="303">
        <v>3</v>
      </c>
      <c r="G146" s="304"/>
      <c r="H146" s="304"/>
      <c r="I146" s="304"/>
      <c r="J146" s="304"/>
      <c r="K146" s="304"/>
      <c r="L146" s="303">
        <v>3</v>
      </c>
      <c r="M146" s="304"/>
      <c r="N146" s="304"/>
      <c r="O146" s="304"/>
      <c r="P146" s="304"/>
      <c r="Q146" s="305">
        <f>SUM(D146:P146)</f>
        <v>12</v>
      </c>
      <c r="R146" s="306">
        <f>COUNTIF(D146:P146, "&lt;=4")</f>
        <v>4</v>
      </c>
      <c r="S146" s="307">
        <f>Q146/R146</f>
        <v>3</v>
      </c>
    </row>
    <row r="147" spans="3:19" ht="20.100000000000001" customHeight="1" thickBot="1" x14ac:dyDescent="0.3">
      <c r="C147" s="301" t="s">
        <v>38</v>
      </c>
      <c r="D147" s="308"/>
      <c r="E147" s="309"/>
      <c r="F147" s="309"/>
      <c r="G147" s="310">
        <v>3</v>
      </c>
      <c r="H147" s="310">
        <v>3</v>
      </c>
      <c r="I147" s="310">
        <v>3</v>
      </c>
      <c r="J147" s="309"/>
      <c r="K147" s="309"/>
      <c r="L147" s="309"/>
      <c r="M147" s="310">
        <v>3</v>
      </c>
      <c r="N147" s="309"/>
      <c r="O147" s="309"/>
      <c r="P147" s="309"/>
      <c r="Q147" s="256">
        <f t="shared" ref="Q147:Q151" si="18">SUM(D147:P147)</f>
        <v>12</v>
      </c>
      <c r="R147" s="306">
        <f t="shared" ref="R147:R151" si="19">COUNTIF(D147:P147, "&lt;=4")</f>
        <v>4</v>
      </c>
      <c r="S147" s="311">
        <f t="shared" ref="S147:S151" si="20">Q147/R147</f>
        <v>3</v>
      </c>
    </row>
    <row r="148" spans="3:19" ht="20.100000000000001" customHeight="1" thickBot="1" x14ac:dyDescent="0.3">
      <c r="C148" s="301" t="s">
        <v>39</v>
      </c>
      <c r="D148" s="308"/>
      <c r="E148" s="309"/>
      <c r="F148" s="309"/>
      <c r="G148" s="309"/>
      <c r="H148" s="309"/>
      <c r="I148" s="309"/>
      <c r="J148" s="310">
        <v>3</v>
      </c>
      <c r="K148" s="309"/>
      <c r="L148" s="309"/>
      <c r="M148" s="309"/>
      <c r="N148" s="310">
        <v>2</v>
      </c>
      <c r="O148" s="309"/>
      <c r="P148" s="309"/>
      <c r="Q148" s="256">
        <f t="shared" si="18"/>
        <v>5</v>
      </c>
      <c r="R148" s="306">
        <f t="shared" si="19"/>
        <v>2</v>
      </c>
      <c r="S148" s="311">
        <f t="shared" si="20"/>
        <v>2.5</v>
      </c>
    </row>
    <row r="149" spans="3:19" ht="20.100000000000001" customHeight="1" thickBot="1" x14ac:dyDescent="0.3">
      <c r="C149" s="301" t="s">
        <v>91</v>
      </c>
      <c r="D149" s="308"/>
      <c r="E149" s="309"/>
      <c r="F149" s="309"/>
      <c r="G149" s="309"/>
      <c r="H149" s="309"/>
      <c r="I149" s="309"/>
      <c r="J149" s="309"/>
      <c r="K149" s="309"/>
      <c r="L149" s="309"/>
      <c r="M149" s="309"/>
      <c r="N149" s="309"/>
      <c r="O149" s="310">
        <v>2</v>
      </c>
      <c r="P149" s="309"/>
      <c r="Q149" s="256">
        <f t="shared" si="18"/>
        <v>2</v>
      </c>
      <c r="R149" s="306">
        <f t="shared" si="19"/>
        <v>1</v>
      </c>
      <c r="S149" s="311">
        <f t="shared" si="20"/>
        <v>2</v>
      </c>
    </row>
    <row r="150" spans="3:19" ht="20.100000000000001" customHeight="1" thickBot="1" x14ac:dyDescent="0.3">
      <c r="C150" s="301" t="s">
        <v>92</v>
      </c>
      <c r="D150" s="308"/>
      <c r="E150" s="309"/>
      <c r="F150" s="309"/>
      <c r="G150" s="309"/>
      <c r="H150" s="309"/>
      <c r="I150" s="309"/>
      <c r="J150" s="309"/>
      <c r="K150" s="309"/>
      <c r="L150" s="309"/>
      <c r="M150" s="309"/>
      <c r="N150" s="309"/>
      <c r="O150" s="309"/>
      <c r="P150" s="310">
        <v>3</v>
      </c>
      <c r="Q150" s="256">
        <f t="shared" si="18"/>
        <v>3</v>
      </c>
      <c r="R150" s="306">
        <f t="shared" si="19"/>
        <v>1</v>
      </c>
      <c r="S150" s="311">
        <f t="shared" si="20"/>
        <v>3</v>
      </c>
    </row>
    <row r="151" spans="3:19" ht="20.100000000000001" customHeight="1" thickBot="1" x14ac:dyDescent="0.3">
      <c r="C151" s="312" t="s">
        <v>64</v>
      </c>
      <c r="D151" s="313"/>
      <c r="E151" s="314"/>
      <c r="F151" s="314"/>
      <c r="G151" s="314"/>
      <c r="H151" s="314"/>
      <c r="I151" s="314"/>
      <c r="J151" s="314"/>
      <c r="K151" s="315">
        <v>3</v>
      </c>
      <c r="L151" s="314"/>
      <c r="M151" s="314"/>
      <c r="N151" s="314"/>
      <c r="O151" s="314"/>
      <c r="P151" s="314"/>
      <c r="Q151" s="316">
        <f t="shared" si="18"/>
        <v>3</v>
      </c>
      <c r="R151" s="317">
        <f t="shared" si="19"/>
        <v>1</v>
      </c>
      <c r="S151" s="311">
        <f t="shared" si="20"/>
        <v>3</v>
      </c>
    </row>
    <row r="152" spans="3:19" ht="20.100000000000001" customHeight="1" x14ac:dyDescent="0.25">
      <c r="Q152" s="233"/>
    </row>
  </sheetData>
  <mergeCells count="10">
    <mergeCell ref="L144:P144"/>
    <mergeCell ref="A2:T2"/>
    <mergeCell ref="F7:G7"/>
    <mergeCell ref="H7:O7"/>
    <mergeCell ref="F8:G8"/>
    <mergeCell ref="H8:O8"/>
    <mergeCell ref="F9:G9"/>
    <mergeCell ref="H9:O9"/>
    <mergeCell ref="L13:P13"/>
    <mergeCell ref="A12:T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36"/>
  <sheetViews>
    <sheetView workbookViewId="0">
      <selection activeCell="E140" sqref="E140"/>
    </sheetView>
  </sheetViews>
  <sheetFormatPr defaultColWidth="9.140625" defaultRowHeight="15.75" x14ac:dyDescent="0.25"/>
  <cols>
    <col min="1" max="1" width="9.140625" style="37"/>
    <col min="2" max="2" width="20.85546875" style="37" bestFit="1" customWidth="1"/>
    <col min="3" max="3" width="9.140625" style="37"/>
    <col min="4" max="4" width="45.42578125" style="37" customWidth="1"/>
    <col min="5" max="5" width="18.7109375" style="37" customWidth="1"/>
    <col min="6" max="6" width="16" style="37" customWidth="1"/>
    <col min="7" max="7" width="12.42578125" style="37" customWidth="1"/>
    <col min="8" max="16384" width="9.140625" style="37"/>
  </cols>
  <sheetData>
    <row r="1" spans="2:8" ht="16.5" thickBot="1" x14ac:dyDescent="0.3"/>
    <row r="2" spans="2:8" ht="16.5" thickBot="1" x14ac:dyDescent="0.3">
      <c r="B2" s="380" t="s">
        <v>109</v>
      </c>
      <c r="C2" s="381"/>
      <c r="D2" s="381"/>
      <c r="E2" s="381"/>
      <c r="F2" s="381"/>
      <c r="G2" s="381"/>
      <c r="H2" s="382"/>
    </row>
    <row r="3" spans="2:8" ht="16.5" thickBot="1" x14ac:dyDescent="0.3">
      <c r="B3" s="58"/>
      <c r="C3" s="58"/>
      <c r="D3" s="58"/>
      <c r="E3" s="58"/>
      <c r="F3" s="58"/>
      <c r="G3" s="58"/>
    </row>
    <row r="4" spans="2:8" ht="16.5" thickBot="1" x14ac:dyDescent="0.3">
      <c r="B4" s="77" t="s">
        <v>147</v>
      </c>
      <c r="C4" s="81" t="s">
        <v>37</v>
      </c>
      <c r="D4" s="80" t="s">
        <v>38</v>
      </c>
      <c r="E4" s="81" t="s">
        <v>39</v>
      </c>
      <c r="F4" s="80" t="s">
        <v>91</v>
      </c>
      <c r="G4" s="81" t="s">
        <v>92</v>
      </c>
      <c r="H4" s="79" t="s">
        <v>64</v>
      </c>
    </row>
    <row r="5" spans="2:8" ht="16.5" thickBot="1" x14ac:dyDescent="0.3">
      <c r="B5" s="78" t="s">
        <v>119</v>
      </c>
      <c r="C5" s="81">
        <f>E136</f>
        <v>3</v>
      </c>
      <c r="D5" s="80">
        <f>E136</f>
        <v>3</v>
      </c>
      <c r="E5" s="81">
        <f>E136</f>
        <v>3</v>
      </c>
      <c r="F5" s="80">
        <f>E136</f>
        <v>3</v>
      </c>
      <c r="G5" s="81">
        <f>E136</f>
        <v>3</v>
      </c>
      <c r="H5" s="79">
        <f>E136</f>
        <v>3</v>
      </c>
    </row>
    <row r="6" spans="2:8" ht="16.5" thickBot="1" x14ac:dyDescent="0.3">
      <c r="B6" s="58"/>
      <c r="C6" s="58"/>
      <c r="D6" s="58"/>
      <c r="E6" s="58"/>
      <c r="F6" s="58"/>
      <c r="G6" s="58"/>
    </row>
    <row r="7" spans="2:8" ht="30.75" customHeight="1" thickBot="1" x14ac:dyDescent="0.3">
      <c r="B7" s="383" t="s">
        <v>182</v>
      </c>
      <c r="C7" s="384"/>
      <c r="D7" s="384"/>
      <c r="E7" s="384"/>
      <c r="F7" s="384"/>
      <c r="G7" s="384"/>
      <c r="H7" s="385"/>
    </row>
    <row r="8" spans="2:8" ht="16.5" thickBot="1" x14ac:dyDescent="0.3"/>
    <row r="9" spans="2:8" ht="16.5" thickBot="1" x14ac:dyDescent="0.3">
      <c r="B9" s="94" t="s">
        <v>34</v>
      </c>
      <c r="C9" s="95" t="s">
        <v>35</v>
      </c>
      <c r="D9" s="95" t="s">
        <v>36</v>
      </c>
      <c r="E9" s="95" t="s">
        <v>52</v>
      </c>
      <c r="F9" s="94" t="s">
        <v>47</v>
      </c>
      <c r="G9" s="82"/>
    </row>
    <row r="10" spans="2:8" ht="16.5" thickBot="1" x14ac:dyDescent="0.3">
      <c r="B10" s="96"/>
      <c r="C10" s="97"/>
      <c r="D10" s="98" t="s">
        <v>45</v>
      </c>
      <c r="E10" s="99">
        <v>100</v>
      </c>
      <c r="F10" s="100" t="s">
        <v>162</v>
      </c>
      <c r="G10" s="83"/>
    </row>
    <row r="11" spans="2:8" ht="20.100000000000001" customHeight="1" thickBot="1" x14ac:dyDescent="0.3">
      <c r="B11" s="192">
        <v>1</v>
      </c>
      <c r="C11" s="216">
        <v>41139</v>
      </c>
      <c r="D11" s="221" t="s">
        <v>210</v>
      </c>
      <c r="E11" s="217">
        <v>84</v>
      </c>
      <c r="F11" s="193">
        <f>IF(D11&gt;=70,3,IF(D11&gt;=60,2,1))</f>
        <v>3</v>
      </c>
      <c r="G11" s="84"/>
    </row>
    <row r="12" spans="2:8" ht="20.100000000000001" customHeight="1" thickBot="1" x14ac:dyDescent="0.3">
      <c r="B12" s="192">
        <v>2</v>
      </c>
      <c r="C12" s="217">
        <v>41140</v>
      </c>
      <c r="D12" s="222" t="s">
        <v>211</v>
      </c>
      <c r="E12" s="217">
        <v>84</v>
      </c>
      <c r="F12" s="193">
        <f t="shared" ref="F12:F25" si="0">IF(E12&gt;=70,3,IF(E12&gt;=60,2,1))</f>
        <v>3</v>
      </c>
      <c r="G12" s="84"/>
    </row>
    <row r="13" spans="2:8" ht="20.100000000000001" customHeight="1" thickBot="1" x14ac:dyDescent="0.3">
      <c r="B13" s="192">
        <v>3</v>
      </c>
      <c r="C13" s="217">
        <v>41141</v>
      </c>
      <c r="D13" s="222" t="s">
        <v>212</v>
      </c>
      <c r="E13" s="217">
        <v>91</v>
      </c>
      <c r="F13" s="193">
        <f t="shared" si="0"/>
        <v>3</v>
      </c>
      <c r="G13" s="84"/>
    </row>
    <row r="14" spans="2:8" ht="20.100000000000001" customHeight="1" thickBot="1" x14ac:dyDescent="0.3">
      <c r="B14" s="192">
        <v>4</v>
      </c>
      <c r="C14" s="218">
        <v>41142</v>
      </c>
      <c r="D14" s="223" t="s">
        <v>213</v>
      </c>
      <c r="E14" s="216">
        <v>85</v>
      </c>
      <c r="F14" s="193">
        <f t="shared" si="0"/>
        <v>3</v>
      </c>
      <c r="G14" s="84"/>
    </row>
    <row r="15" spans="2:8" ht="20.100000000000001" customHeight="1" thickBot="1" x14ac:dyDescent="0.3">
      <c r="B15" s="192">
        <v>5</v>
      </c>
      <c r="C15" s="219">
        <v>41143</v>
      </c>
      <c r="D15" s="223" t="s">
        <v>214</v>
      </c>
      <c r="E15" s="217">
        <v>71</v>
      </c>
      <c r="F15" s="193">
        <f t="shared" si="0"/>
        <v>3</v>
      </c>
      <c r="G15" s="84"/>
    </row>
    <row r="16" spans="2:8" ht="20.100000000000001" customHeight="1" thickBot="1" x14ac:dyDescent="0.3">
      <c r="B16" s="192">
        <v>6</v>
      </c>
      <c r="C16" s="219">
        <v>41144</v>
      </c>
      <c r="D16" s="222" t="s">
        <v>215</v>
      </c>
      <c r="E16" s="217">
        <v>85</v>
      </c>
      <c r="F16" s="193">
        <f t="shared" si="0"/>
        <v>3</v>
      </c>
      <c r="G16" s="84"/>
    </row>
    <row r="17" spans="2:7" ht="20.100000000000001" customHeight="1" thickBot="1" x14ac:dyDescent="0.3">
      <c r="B17" s="192">
        <v>7</v>
      </c>
      <c r="C17" s="219">
        <v>41145</v>
      </c>
      <c r="D17" s="222" t="s">
        <v>216</v>
      </c>
      <c r="E17" s="217">
        <v>82</v>
      </c>
      <c r="F17" s="193">
        <f t="shared" si="0"/>
        <v>3</v>
      </c>
      <c r="G17" s="84"/>
    </row>
    <row r="18" spans="2:7" ht="20.100000000000001" customHeight="1" thickBot="1" x14ac:dyDescent="0.3">
      <c r="B18" s="192">
        <v>8</v>
      </c>
      <c r="C18" s="219">
        <v>41146</v>
      </c>
      <c r="D18" s="222" t="s">
        <v>217</v>
      </c>
      <c r="E18" s="217">
        <v>83</v>
      </c>
      <c r="F18" s="193">
        <f t="shared" si="0"/>
        <v>3</v>
      </c>
      <c r="G18" s="84"/>
    </row>
    <row r="19" spans="2:7" ht="20.100000000000001" customHeight="1" thickBot="1" x14ac:dyDescent="0.3">
      <c r="B19" s="192">
        <v>9</v>
      </c>
      <c r="C19" s="219">
        <v>41147</v>
      </c>
      <c r="D19" s="222" t="s">
        <v>218</v>
      </c>
      <c r="E19" s="217">
        <v>72</v>
      </c>
      <c r="F19" s="193">
        <f t="shared" si="0"/>
        <v>3</v>
      </c>
      <c r="G19" s="84"/>
    </row>
    <row r="20" spans="2:7" ht="20.100000000000001" customHeight="1" thickBot="1" x14ac:dyDescent="0.3">
      <c r="B20" s="192">
        <v>10</v>
      </c>
      <c r="C20" s="219">
        <v>41148</v>
      </c>
      <c r="D20" s="222" t="s">
        <v>219</v>
      </c>
      <c r="E20" s="217">
        <v>59</v>
      </c>
      <c r="F20" s="193">
        <f t="shared" si="0"/>
        <v>1</v>
      </c>
      <c r="G20" s="84"/>
    </row>
    <row r="21" spans="2:7" ht="20.100000000000001" customHeight="1" thickBot="1" x14ac:dyDescent="0.3">
      <c r="B21" s="192">
        <v>11</v>
      </c>
      <c r="C21" s="219">
        <v>41149</v>
      </c>
      <c r="D21" s="222" t="s">
        <v>220</v>
      </c>
      <c r="E21" s="217">
        <v>92</v>
      </c>
      <c r="F21" s="193">
        <f t="shared" si="0"/>
        <v>3</v>
      </c>
      <c r="G21" s="84"/>
    </row>
    <row r="22" spans="2:7" ht="20.100000000000001" customHeight="1" thickBot="1" x14ac:dyDescent="0.3">
      <c r="B22" s="192">
        <v>12</v>
      </c>
      <c r="C22" s="219">
        <v>41150</v>
      </c>
      <c r="D22" s="222" t="s">
        <v>221</v>
      </c>
      <c r="E22" s="217">
        <v>77</v>
      </c>
      <c r="F22" s="193">
        <f t="shared" si="0"/>
        <v>3</v>
      </c>
      <c r="G22" s="84"/>
    </row>
    <row r="23" spans="2:7" ht="20.100000000000001" customHeight="1" thickBot="1" x14ac:dyDescent="0.3">
      <c r="B23" s="192">
        <v>13</v>
      </c>
      <c r="C23" s="219">
        <v>41151</v>
      </c>
      <c r="D23" s="222" t="s">
        <v>222</v>
      </c>
      <c r="E23" s="219">
        <v>93</v>
      </c>
      <c r="F23" s="193">
        <f t="shared" si="0"/>
        <v>3</v>
      </c>
      <c r="G23" s="84"/>
    </row>
    <row r="24" spans="2:7" ht="20.100000000000001" customHeight="1" thickBot="1" x14ac:dyDescent="0.3">
      <c r="B24" s="192">
        <v>14</v>
      </c>
      <c r="C24" s="219">
        <v>41152</v>
      </c>
      <c r="D24" s="222" t="s">
        <v>223</v>
      </c>
      <c r="E24" s="219">
        <v>81</v>
      </c>
      <c r="F24" s="193">
        <f t="shared" si="0"/>
        <v>3</v>
      </c>
      <c r="G24" s="84"/>
    </row>
    <row r="25" spans="2:7" ht="20.100000000000001" customHeight="1" thickBot="1" x14ac:dyDescent="0.3">
      <c r="B25" s="192">
        <v>15</v>
      </c>
      <c r="C25" s="219">
        <v>41153</v>
      </c>
      <c r="D25" s="222" t="s">
        <v>224</v>
      </c>
      <c r="E25" s="219">
        <v>81</v>
      </c>
      <c r="F25" s="193">
        <f t="shared" si="0"/>
        <v>3</v>
      </c>
      <c r="G25" s="84"/>
    </row>
    <row r="26" spans="2:7" ht="20.100000000000001" customHeight="1" thickBot="1" x14ac:dyDescent="0.3">
      <c r="B26" s="192">
        <v>16</v>
      </c>
      <c r="C26" s="219">
        <v>41154</v>
      </c>
      <c r="D26" s="222" t="s">
        <v>225</v>
      </c>
      <c r="E26" s="219">
        <v>83</v>
      </c>
      <c r="F26" s="193">
        <f>IF(D26&gt;=70,3,IF(D26&gt;=60,2,1))</f>
        <v>3</v>
      </c>
      <c r="G26" s="84"/>
    </row>
    <row r="27" spans="2:7" ht="20.100000000000001" customHeight="1" thickBot="1" x14ac:dyDescent="0.3">
      <c r="B27" s="192">
        <v>17</v>
      </c>
      <c r="C27" s="219">
        <v>41155</v>
      </c>
      <c r="D27" s="222" t="s">
        <v>226</v>
      </c>
      <c r="E27" s="219">
        <v>89</v>
      </c>
      <c r="F27" s="193">
        <f t="shared" ref="F27:F40" si="1">IF(E27&gt;=70,3,IF(E27&gt;=60,2,1))</f>
        <v>3</v>
      </c>
      <c r="G27" s="84"/>
    </row>
    <row r="28" spans="2:7" ht="20.100000000000001" customHeight="1" thickBot="1" x14ac:dyDescent="0.3">
      <c r="B28" s="192">
        <v>18</v>
      </c>
      <c r="C28" s="219">
        <v>41156</v>
      </c>
      <c r="D28" s="222" t="s">
        <v>227</v>
      </c>
      <c r="E28" s="219">
        <v>88</v>
      </c>
      <c r="F28" s="193">
        <f t="shared" si="1"/>
        <v>3</v>
      </c>
      <c r="G28" s="84"/>
    </row>
    <row r="29" spans="2:7" ht="20.100000000000001" customHeight="1" thickBot="1" x14ac:dyDescent="0.3">
      <c r="B29" s="192">
        <v>19</v>
      </c>
      <c r="C29" s="219">
        <v>41157</v>
      </c>
      <c r="D29" s="222" t="s">
        <v>228</v>
      </c>
      <c r="E29" s="219">
        <v>86</v>
      </c>
      <c r="F29" s="193">
        <f t="shared" si="1"/>
        <v>3</v>
      </c>
      <c r="G29" s="84"/>
    </row>
    <row r="30" spans="2:7" ht="20.100000000000001" customHeight="1" thickBot="1" x14ac:dyDescent="0.3">
      <c r="B30" s="192">
        <v>20</v>
      </c>
      <c r="C30" s="219">
        <v>41158</v>
      </c>
      <c r="D30" s="222" t="s">
        <v>229</v>
      </c>
      <c r="E30" s="219">
        <v>84</v>
      </c>
      <c r="F30" s="193">
        <f t="shared" si="1"/>
        <v>3</v>
      </c>
      <c r="G30" s="84"/>
    </row>
    <row r="31" spans="2:7" ht="20.100000000000001" customHeight="1" thickBot="1" x14ac:dyDescent="0.3">
      <c r="B31" s="192">
        <v>21</v>
      </c>
      <c r="C31" s="219">
        <v>41159</v>
      </c>
      <c r="D31" s="221" t="s">
        <v>230</v>
      </c>
      <c r="E31" s="219">
        <v>73</v>
      </c>
      <c r="F31" s="193">
        <f t="shared" si="1"/>
        <v>3</v>
      </c>
      <c r="G31" s="84"/>
    </row>
    <row r="32" spans="2:7" ht="20.100000000000001" customHeight="1" thickBot="1" x14ac:dyDescent="0.3">
      <c r="B32" s="192">
        <v>22</v>
      </c>
      <c r="C32" s="219">
        <v>41160</v>
      </c>
      <c r="D32" s="224" t="s">
        <v>231</v>
      </c>
      <c r="E32" s="219">
        <v>76</v>
      </c>
      <c r="F32" s="193">
        <f t="shared" si="1"/>
        <v>3</v>
      </c>
      <c r="G32" s="84"/>
    </row>
    <row r="33" spans="2:7" ht="20.100000000000001" customHeight="1" thickBot="1" x14ac:dyDescent="0.3">
      <c r="B33" s="192">
        <v>23</v>
      </c>
      <c r="C33" s="219">
        <v>41161</v>
      </c>
      <c r="D33" s="225" t="s">
        <v>232</v>
      </c>
      <c r="E33" s="219">
        <v>74</v>
      </c>
      <c r="F33" s="193">
        <f t="shared" si="1"/>
        <v>3</v>
      </c>
      <c r="G33" s="84"/>
    </row>
    <row r="34" spans="2:7" ht="20.100000000000001" customHeight="1" thickBot="1" x14ac:dyDescent="0.3">
      <c r="B34" s="192">
        <v>24</v>
      </c>
      <c r="C34" s="219">
        <v>41162</v>
      </c>
      <c r="D34" s="225" t="s">
        <v>233</v>
      </c>
      <c r="E34" s="228">
        <v>71</v>
      </c>
      <c r="F34" s="193">
        <f t="shared" si="1"/>
        <v>3</v>
      </c>
      <c r="G34" s="84"/>
    </row>
    <row r="35" spans="2:7" ht="20.100000000000001" customHeight="1" thickBot="1" x14ac:dyDescent="0.3">
      <c r="B35" s="192">
        <v>25</v>
      </c>
      <c r="C35" s="219">
        <v>41163</v>
      </c>
      <c r="D35" s="226" t="s">
        <v>234</v>
      </c>
      <c r="E35" s="228">
        <v>87</v>
      </c>
      <c r="F35" s="193">
        <f t="shared" si="1"/>
        <v>3</v>
      </c>
      <c r="G35" s="84"/>
    </row>
    <row r="36" spans="2:7" ht="20.100000000000001" customHeight="1" thickBot="1" x14ac:dyDescent="0.3">
      <c r="B36" s="192">
        <v>26</v>
      </c>
      <c r="C36" s="219">
        <v>41164</v>
      </c>
      <c r="D36" s="226" t="s">
        <v>235</v>
      </c>
      <c r="E36" s="228">
        <v>77</v>
      </c>
      <c r="F36" s="193">
        <f t="shared" si="1"/>
        <v>3</v>
      </c>
      <c r="G36" s="84"/>
    </row>
    <row r="37" spans="2:7" ht="20.100000000000001" customHeight="1" thickBot="1" x14ac:dyDescent="0.3">
      <c r="B37" s="192">
        <v>27</v>
      </c>
      <c r="C37" s="219">
        <v>41165</v>
      </c>
      <c r="D37" s="226" t="s">
        <v>236</v>
      </c>
      <c r="E37" s="228">
        <v>84</v>
      </c>
      <c r="F37" s="193">
        <f t="shared" si="1"/>
        <v>3</v>
      </c>
      <c r="G37" s="84"/>
    </row>
    <row r="38" spans="2:7" ht="20.100000000000001" customHeight="1" thickBot="1" x14ac:dyDescent="0.3">
      <c r="B38" s="192">
        <v>28</v>
      </c>
      <c r="C38" s="219">
        <v>41166</v>
      </c>
      <c r="D38" s="221" t="s">
        <v>237</v>
      </c>
      <c r="E38" s="228">
        <v>75</v>
      </c>
      <c r="F38" s="193">
        <f t="shared" si="1"/>
        <v>3</v>
      </c>
      <c r="G38" s="84"/>
    </row>
    <row r="39" spans="2:7" ht="20.100000000000001" customHeight="1" thickBot="1" x14ac:dyDescent="0.3">
      <c r="B39" s="192">
        <v>29</v>
      </c>
      <c r="C39" s="219">
        <v>41167</v>
      </c>
      <c r="D39" s="221" t="s">
        <v>238</v>
      </c>
      <c r="E39" s="228">
        <v>79</v>
      </c>
      <c r="F39" s="193">
        <f t="shared" si="1"/>
        <v>3</v>
      </c>
      <c r="G39" s="84"/>
    </row>
    <row r="40" spans="2:7" ht="20.100000000000001" customHeight="1" thickBot="1" x14ac:dyDescent="0.3">
      <c r="B40" s="192">
        <v>30</v>
      </c>
      <c r="C40" s="219">
        <v>41168</v>
      </c>
      <c r="D40" s="226" t="s">
        <v>239</v>
      </c>
      <c r="E40" s="228">
        <v>79</v>
      </c>
      <c r="F40" s="193">
        <f t="shared" si="1"/>
        <v>3</v>
      </c>
      <c r="G40" s="84"/>
    </row>
    <row r="41" spans="2:7" ht="20.100000000000001" customHeight="1" thickBot="1" x14ac:dyDescent="0.3">
      <c r="B41" s="192">
        <v>31</v>
      </c>
      <c r="C41" s="219">
        <v>41169</v>
      </c>
      <c r="D41" s="221" t="s">
        <v>240</v>
      </c>
      <c r="E41" s="228">
        <v>83</v>
      </c>
      <c r="F41" s="193">
        <f>IF(D41&gt;=70,3,IF(D41&gt;=60,2,1))</f>
        <v>3</v>
      </c>
      <c r="G41" s="84"/>
    </row>
    <row r="42" spans="2:7" ht="20.100000000000001" customHeight="1" thickBot="1" x14ac:dyDescent="0.3">
      <c r="B42" s="192">
        <v>32</v>
      </c>
      <c r="C42" s="219">
        <v>41170</v>
      </c>
      <c r="D42" s="221" t="s">
        <v>241</v>
      </c>
      <c r="E42" s="228">
        <v>82</v>
      </c>
      <c r="F42" s="193">
        <f t="shared" ref="F42:F55" si="2">IF(E42&gt;=70,3,IF(E42&gt;=60,2,1))</f>
        <v>3</v>
      </c>
      <c r="G42" s="84"/>
    </row>
    <row r="43" spans="2:7" ht="16.5" thickBot="1" x14ac:dyDescent="0.3">
      <c r="B43" s="192">
        <v>33</v>
      </c>
      <c r="C43" s="219">
        <v>41171</v>
      </c>
      <c r="D43" s="221" t="s">
        <v>242</v>
      </c>
      <c r="E43" s="228">
        <v>81</v>
      </c>
      <c r="F43" s="193">
        <f t="shared" si="2"/>
        <v>3</v>
      </c>
      <c r="G43" s="84"/>
    </row>
    <row r="44" spans="2:7" ht="16.5" thickBot="1" x14ac:dyDescent="0.3">
      <c r="B44" s="192">
        <v>34</v>
      </c>
      <c r="C44" s="219">
        <v>41172</v>
      </c>
      <c r="D44" s="221" t="s">
        <v>243</v>
      </c>
      <c r="E44" s="228">
        <v>88</v>
      </c>
      <c r="F44" s="193">
        <f t="shared" si="2"/>
        <v>3</v>
      </c>
      <c r="G44" s="84"/>
    </row>
    <row r="45" spans="2:7" ht="18" customHeight="1" thickBot="1" x14ac:dyDescent="0.3">
      <c r="B45" s="192">
        <v>35</v>
      </c>
      <c r="C45" s="219">
        <v>41173</v>
      </c>
      <c r="D45" s="221" t="s">
        <v>244</v>
      </c>
      <c r="E45" s="228">
        <v>53</v>
      </c>
      <c r="F45" s="193">
        <f t="shared" si="2"/>
        <v>1</v>
      </c>
      <c r="G45" s="83"/>
    </row>
    <row r="46" spans="2:7" ht="16.5" thickBot="1" x14ac:dyDescent="0.3">
      <c r="B46" s="192">
        <v>36</v>
      </c>
      <c r="C46" s="219">
        <v>41174</v>
      </c>
      <c r="D46" s="221" t="s">
        <v>245</v>
      </c>
      <c r="E46" s="228">
        <v>89</v>
      </c>
      <c r="F46" s="193">
        <f t="shared" si="2"/>
        <v>3</v>
      </c>
      <c r="G46" s="83"/>
    </row>
    <row r="47" spans="2:7" ht="16.5" thickBot="1" x14ac:dyDescent="0.3">
      <c r="B47" s="192">
        <v>37</v>
      </c>
      <c r="C47" s="219">
        <v>41175</v>
      </c>
      <c r="D47" s="221" t="s">
        <v>246</v>
      </c>
      <c r="E47" s="228">
        <v>86</v>
      </c>
      <c r="F47" s="193">
        <f t="shared" si="2"/>
        <v>3</v>
      </c>
      <c r="G47" s="83"/>
    </row>
    <row r="48" spans="2:7" ht="16.5" thickBot="1" x14ac:dyDescent="0.3">
      <c r="B48" s="192">
        <v>38</v>
      </c>
      <c r="C48" s="219">
        <v>41176</v>
      </c>
      <c r="D48" s="221" t="s">
        <v>247</v>
      </c>
      <c r="E48" s="228">
        <v>84</v>
      </c>
      <c r="F48" s="193">
        <f t="shared" si="2"/>
        <v>3</v>
      </c>
    </row>
    <row r="49" spans="2:6" ht="16.5" thickBot="1" x14ac:dyDescent="0.3">
      <c r="B49" s="192">
        <v>39</v>
      </c>
      <c r="C49" s="219">
        <v>41177</v>
      </c>
      <c r="D49" s="221" t="s">
        <v>248</v>
      </c>
      <c r="E49" s="219">
        <v>82</v>
      </c>
      <c r="F49" s="193">
        <f t="shared" si="2"/>
        <v>3</v>
      </c>
    </row>
    <row r="50" spans="2:6" ht="16.5" thickBot="1" x14ac:dyDescent="0.3">
      <c r="B50" s="192">
        <v>40</v>
      </c>
      <c r="C50" s="220">
        <v>41178</v>
      </c>
      <c r="D50" s="221" t="s">
        <v>249</v>
      </c>
      <c r="E50" s="219">
        <v>78</v>
      </c>
      <c r="F50" s="193">
        <f t="shared" si="2"/>
        <v>3</v>
      </c>
    </row>
    <row r="51" spans="2:6" ht="16.5" thickBot="1" x14ac:dyDescent="0.3">
      <c r="B51" s="192">
        <v>41</v>
      </c>
      <c r="C51" s="220">
        <v>41179</v>
      </c>
      <c r="D51" s="221" t="s">
        <v>250</v>
      </c>
      <c r="E51" s="228">
        <v>79</v>
      </c>
      <c r="F51" s="193">
        <f t="shared" si="2"/>
        <v>3</v>
      </c>
    </row>
    <row r="52" spans="2:6" ht="16.5" thickBot="1" x14ac:dyDescent="0.3">
      <c r="B52" s="192">
        <v>42</v>
      </c>
      <c r="C52" s="220">
        <v>41180</v>
      </c>
      <c r="D52" s="221" t="s">
        <v>251</v>
      </c>
      <c r="E52" s="228">
        <v>78</v>
      </c>
      <c r="F52" s="193">
        <f t="shared" si="2"/>
        <v>3</v>
      </c>
    </row>
    <row r="53" spans="2:6" ht="16.5" thickBot="1" x14ac:dyDescent="0.3">
      <c r="B53" s="192">
        <v>43</v>
      </c>
      <c r="C53" s="220">
        <v>41181</v>
      </c>
      <c r="D53" s="221" t="s">
        <v>252</v>
      </c>
      <c r="E53" s="228">
        <v>79</v>
      </c>
      <c r="F53" s="193">
        <f t="shared" si="2"/>
        <v>3</v>
      </c>
    </row>
    <row r="54" spans="2:6" ht="16.5" thickBot="1" x14ac:dyDescent="0.3">
      <c r="B54" s="192">
        <v>44</v>
      </c>
      <c r="C54" s="220">
        <v>41182</v>
      </c>
      <c r="D54" s="221" t="s">
        <v>253</v>
      </c>
      <c r="E54" s="228">
        <v>78</v>
      </c>
      <c r="F54" s="193">
        <f t="shared" si="2"/>
        <v>3</v>
      </c>
    </row>
    <row r="55" spans="2:6" ht="16.5" thickBot="1" x14ac:dyDescent="0.3">
      <c r="B55" s="192">
        <v>45</v>
      </c>
      <c r="C55" s="220">
        <v>41183</v>
      </c>
      <c r="D55" s="221" t="s">
        <v>254</v>
      </c>
      <c r="E55" s="218">
        <v>87</v>
      </c>
      <c r="F55" s="193">
        <f t="shared" si="2"/>
        <v>3</v>
      </c>
    </row>
    <row r="56" spans="2:6" ht="16.5" thickBot="1" x14ac:dyDescent="0.3">
      <c r="B56" s="192">
        <v>46</v>
      </c>
      <c r="C56" s="220">
        <v>41184</v>
      </c>
      <c r="D56" s="221" t="s">
        <v>255</v>
      </c>
      <c r="E56" s="218">
        <v>79</v>
      </c>
      <c r="F56" s="193">
        <f>IF(D56&gt;=70,3,IF(D56&gt;=60,2,1))</f>
        <v>3</v>
      </c>
    </row>
    <row r="57" spans="2:6" ht="16.5" thickBot="1" x14ac:dyDescent="0.3">
      <c r="B57" s="192">
        <v>47</v>
      </c>
      <c r="C57" s="220">
        <v>41185</v>
      </c>
      <c r="D57" s="221" t="s">
        <v>256</v>
      </c>
      <c r="E57" s="228">
        <v>85</v>
      </c>
      <c r="F57" s="193">
        <f t="shared" ref="F57:F70" si="3">IF(E57&gt;=70,3,IF(E57&gt;=60,2,1))</f>
        <v>3</v>
      </c>
    </row>
    <row r="58" spans="2:6" ht="16.5" thickBot="1" x14ac:dyDescent="0.3">
      <c r="B58" s="192">
        <v>48</v>
      </c>
      <c r="C58" s="220">
        <v>41186</v>
      </c>
      <c r="D58" s="221" t="s">
        <v>257</v>
      </c>
      <c r="E58" s="218">
        <v>91</v>
      </c>
      <c r="F58" s="193">
        <f t="shared" si="3"/>
        <v>3</v>
      </c>
    </row>
    <row r="59" spans="2:6" ht="16.5" thickBot="1" x14ac:dyDescent="0.3">
      <c r="B59" s="192">
        <v>49</v>
      </c>
      <c r="C59" s="220">
        <v>41187</v>
      </c>
      <c r="D59" s="221" t="s">
        <v>258</v>
      </c>
      <c r="E59" s="218">
        <v>88</v>
      </c>
      <c r="F59" s="193">
        <f t="shared" si="3"/>
        <v>3</v>
      </c>
    </row>
    <row r="60" spans="2:6" ht="16.5" thickBot="1" x14ac:dyDescent="0.3">
      <c r="B60" s="192">
        <v>50</v>
      </c>
      <c r="C60" s="220">
        <v>41188</v>
      </c>
      <c r="D60" s="221" t="s">
        <v>259</v>
      </c>
      <c r="E60" s="218">
        <v>91</v>
      </c>
      <c r="F60" s="193">
        <f t="shared" si="3"/>
        <v>3</v>
      </c>
    </row>
    <row r="61" spans="2:6" ht="16.5" thickBot="1" x14ac:dyDescent="0.3">
      <c r="B61" s="192">
        <v>51</v>
      </c>
      <c r="C61" s="220">
        <v>41189</v>
      </c>
      <c r="D61" s="221" t="s">
        <v>260</v>
      </c>
      <c r="E61" s="228">
        <v>82</v>
      </c>
      <c r="F61" s="193">
        <f t="shared" si="3"/>
        <v>3</v>
      </c>
    </row>
    <row r="62" spans="2:6" ht="16.5" thickBot="1" x14ac:dyDescent="0.3">
      <c r="B62" s="192">
        <v>52</v>
      </c>
      <c r="C62" s="220">
        <v>41190</v>
      </c>
      <c r="D62" s="221" t="s">
        <v>261</v>
      </c>
      <c r="E62" s="219">
        <v>88</v>
      </c>
      <c r="F62" s="193">
        <f t="shared" si="3"/>
        <v>3</v>
      </c>
    </row>
    <row r="63" spans="2:6" ht="16.5" thickBot="1" x14ac:dyDescent="0.3">
      <c r="B63" s="192">
        <v>53</v>
      </c>
      <c r="C63" s="219">
        <v>41191</v>
      </c>
      <c r="D63" s="221" t="s">
        <v>262</v>
      </c>
      <c r="E63" s="228">
        <v>94</v>
      </c>
      <c r="F63" s="193">
        <f t="shared" si="3"/>
        <v>3</v>
      </c>
    </row>
    <row r="64" spans="2:6" ht="16.5" thickBot="1" x14ac:dyDescent="0.3">
      <c r="B64" s="192">
        <v>54</v>
      </c>
      <c r="C64" s="219">
        <v>41192</v>
      </c>
      <c r="D64" s="221" t="s">
        <v>263</v>
      </c>
      <c r="E64" s="218">
        <v>87</v>
      </c>
      <c r="F64" s="193">
        <f t="shared" si="3"/>
        <v>3</v>
      </c>
    </row>
    <row r="65" spans="2:6" ht="16.5" thickBot="1" x14ac:dyDescent="0.3">
      <c r="B65" s="192">
        <v>55</v>
      </c>
      <c r="C65" s="219">
        <v>41193</v>
      </c>
      <c r="D65" s="221" t="s">
        <v>264</v>
      </c>
      <c r="E65" s="228">
        <v>80</v>
      </c>
      <c r="F65" s="193">
        <f t="shared" si="3"/>
        <v>3</v>
      </c>
    </row>
    <row r="66" spans="2:6" ht="16.5" thickBot="1" x14ac:dyDescent="0.3">
      <c r="B66" s="192">
        <v>56</v>
      </c>
      <c r="C66" s="216">
        <v>41194</v>
      </c>
      <c r="D66" s="221" t="s">
        <v>265</v>
      </c>
      <c r="E66" s="228">
        <v>76</v>
      </c>
      <c r="F66" s="193">
        <f t="shared" si="3"/>
        <v>3</v>
      </c>
    </row>
    <row r="67" spans="2:6" ht="16.5" thickBot="1" x14ac:dyDescent="0.3">
      <c r="B67" s="192">
        <v>57</v>
      </c>
      <c r="C67" s="216">
        <v>41195</v>
      </c>
      <c r="D67" s="221" t="s">
        <v>266</v>
      </c>
      <c r="E67" s="228">
        <v>88</v>
      </c>
      <c r="F67" s="193">
        <f t="shared" si="3"/>
        <v>3</v>
      </c>
    </row>
    <row r="68" spans="2:6" ht="16.5" thickBot="1" x14ac:dyDescent="0.3">
      <c r="B68" s="192">
        <v>58</v>
      </c>
      <c r="C68" s="216">
        <v>41196</v>
      </c>
      <c r="D68" s="221" t="s">
        <v>267</v>
      </c>
      <c r="E68" s="228">
        <v>91</v>
      </c>
      <c r="F68" s="193">
        <f t="shared" si="3"/>
        <v>3</v>
      </c>
    </row>
    <row r="69" spans="2:6" ht="16.5" thickBot="1" x14ac:dyDescent="0.3">
      <c r="B69" s="192">
        <v>59</v>
      </c>
      <c r="C69" s="216">
        <v>41197</v>
      </c>
      <c r="D69" s="221" t="s">
        <v>268</v>
      </c>
      <c r="E69" s="228">
        <v>84</v>
      </c>
      <c r="F69" s="193">
        <f t="shared" si="3"/>
        <v>3</v>
      </c>
    </row>
    <row r="70" spans="2:6" ht="16.5" thickBot="1" x14ac:dyDescent="0.3">
      <c r="B70" s="192">
        <v>60</v>
      </c>
      <c r="C70" s="216">
        <v>41198</v>
      </c>
      <c r="D70" s="221" t="s">
        <v>269</v>
      </c>
      <c r="E70" s="228">
        <v>74</v>
      </c>
      <c r="F70" s="193">
        <f t="shared" si="3"/>
        <v>3</v>
      </c>
    </row>
    <row r="71" spans="2:6" ht="16.5" thickBot="1" x14ac:dyDescent="0.3">
      <c r="B71" s="192">
        <v>61</v>
      </c>
      <c r="C71" s="216">
        <v>41199</v>
      </c>
      <c r="D71" s="221" t="s">
        <v>270</v>
      </c>
      <c r="E71" s="228">
        <v>83</v>
      </c>
      <c r="F71" s="193">
        <f>IF(D71&gt;=70,3,IF(D71&gt;=60,2,1))</f>
        <v>3</v>
      </c>
    </row>
    <row r="72" spans="2:6" ht="16.5" thickBot="1" x14ac:dyDescent="0.3">
      <c r="B72" s="192">
        <v>62</v>
      </c>
      <c r="C72" s="216">
        <v>41200</v>
      </c>
      <c r="D72" s="221" t="s">
        <v>271</v>
      </c>
      <c r="E72" s="228">
        <v>83</v>
      </c>
      <c r="F72" s="193">
        <f t="shared" ref="F72:F85" si="4">IF(E72&gt;=70,3,IF(E72&gt;=60,2,1))</f>
        <v>3</v>
      </c>
    </row>
    <row r="73" spans="2:6" ht="16.5" thickBot="1" x14ac:dyDescent="0.3">
      <c r="B73" s="192">
        <v>63</v>
      </c>
      <c r="C73" s="216">
        <v>41201</v>
      </c>
      <c r="D73" s="221" t="s">
        <v>272</v>
      </c>
      <c r="E73" s="228">
        <v>81</v>
      </c>
      <c r="F73" s="193">
        <f t="shared" si="4"/>
        <v>3</v>
      </c>
    </row>
    <row r="74" spans="2:6" ht="16.5" thickBot="1" x14ac:dyDescent="0.3">
      <c r="B74" s="192">
        <v>64</v>
      </c>
      <c r="C74" s="216">
        <v>41202</v>
      </c>
      <c r="D74" s="221" t="s">
        <v>273</v>
      </c>
      <c r="E74" s="228">
        <v>79</v>
      </c>
      <c r="F74" s="193">
        <f t="shared" si="4"/>
        <v>3</v>
      </c>
    </row>
    <row r="75" spans="2:6" ht="16.5" thickBot="1" x14ac:dyDescent="0.3">
      <c r="B75" s="192">
        <v>65</v>
      </c>
      <c r="C75" s="216">
        <v>41203</v>
      </c>
      <c r="D75" s="221" t="s">
        <v>274</v>
      </c>
      <c r="E75" s="228">
        <v>88</v>
      </c>
      <c r="F75" s="193">
        <f t="shared" si="4"/>
        <v>3</v>
      </c>
    </row>
    <row r="76" spans="2:6" ht="16.5" thickBot="1" x14ac:dyDescent="0.3">
      <c r="B76" s="192">
        <v>66</v>
      </c>
      <c r="C76" s="216">
        <v>41204</v>
      </c>
      <c r="D76" s="221" t="s">
        <v>275</v>
      </c>
      <c r="E76" s="228">
        <v>80</v>
      </c>
      <c r="F76" s="193">
        <f t="shared" si="4"/>
        <v>3</v>
      </c>
    </row>
    <row r="77" spans="2:6" ht="16.5" thickBot="1" x14ac:dyDescent="0.3">
      <c r="B77" s="192">
        <v>67</v>
      </c>
      <c r="C77" s="216">
        <v>41205</v>
      </c>
      <c r="D77" s="221" t="s">
        <v>276</v>
      </c>
      <c r="E77" s="228">
        <v>87</v>
      </c>
      <c r="F77" s="193">
        <f t="shared" si="4"/>
        <v>3</v>
      </c>
    </row>
    <row r="78" spans="2:6" ht="16.5" thickBot="1" x14ac:dyDescent="0.3">
      <c r="B78" s="192">
        <v>68</v>
      </c>
      <c r="C78" s="216">
        <v>41206</v>
      </c>
      <c r="D78" s="221" t="s">
        <v>277</v>
      </c>
      <c r="E78" s="228">
        <v>82</v>
      </c>
      <c r="F78" s="193">
        <f t="shared" si="4"/>
        <v>3</v>
      </c>
    </row>
    <row r="79" spans="2:6" ht="16.5" thickBot="1" x14ac:dyDescent="0.3">
      <c r="B79" s="192">
        <v>69</v>
      </c>
      <c r="C79" s="216">
        <v>41207</v>
      </c>
      <c r="D79" s="221" t="s">
        <v>278</v>
      </c>
      <c r="E79" s="228">
        <v>92</v>
      </c>
      <c r="F79" s="193">
        <f t="shared" si="4"/>
        <v>3</v>
      </c>
    </row>
    <row r="80" spans="2:6" ht="16.5" thickBot="1" x14ac:dyDescent="0.3">
      <c r="B80" s="192">
        <v>70</v>
      </c>
      <c r="C80" s="216">
        <v>41208</v>
      </c>
      <c r="D80" s="221" t="s">
        <v>279</v>
      </c>
      <c r="E80" s="218">
        <v>94</v>
      </c>
      <c r="F80" s="193">
        <f t="shared" si="4"/>
        <v>3</v>
      </c>
    </row>
    <row r="81" spans="2:6" ht="16.5" thickBot="1" x14ac:dyDescent="0.3">
      <c r="B81" s="192">
        <v>71</v>
      </c>
      <c r="C81" s="216">
        <v>41209</v>
      </c>
      <c r="D81" s="221" t="s">
        <v>280</v>
      </c>
      <c r="E81" s="218">
        <v>87</v>
      </c>
      <c r="F81" s="193">
        <f t="shared" si="4"/>
        <v>3</v>
      </c>
    </row>
    <row r="82" spans="2:6" ht="16.5" thickBot="1" x14ac:dyDescent="0.3">
      <c r="B82" s="192">
        <v>72</v>
      </c>
      <c r="C82" s="216">
        <v>41210</v>
      </c>
      <c r="D82" s="221" t="s">
        <v>281</v>
      </c>
      <c r="E82" s="228">
        <v>84</v>
      </c>
      <c r="F82" s="193">
        <f t="shared" si="4"/>
        <v>3</v>
      </c>
    </row>
    <row r="83" spans="2:6" ht="16.5" thickBot="1" x14ac:dyDescent="0.3">
      <c r="B83" s="192">
        <v>73</v>
      </c>
      <c r="C83" s="216">
        <v>41211</v>
      </c>
      <c r="D83" s="221" t="s">
        <v>282</v>
      </c>
      <c r="E83" s="228">
        <v>92</v>
      </c>
      <c r="F83" s="193">
        <f t="shared" si="4"/>
        <v>3</v>
      </c>
    </row>
    <row r="84" spans="2:6" ht="16.5" thickBot="1" x14ac:dyDescent="0.3">
      <c r="B84" s="192">
        <v>74</v>
      </c>
      <c r="C84" s="216">
        <v>41212</v>
      </c>
      <c r="D84" s="221" t="s">
        <v>283</v>
      </c>
      <c r="E84" s="228">
        <v>71</v>
      </c>
      <c r="F84" s="193">
        <f t="shared" si="4"/>
        <v>3</v>
      </c>
    </row>
    <row r="85" spans="2:6" ht="16.5" thickBot="1" x14ac:dyDescent="0.3">
      <c r="B85" s="192">
        <v>75</v>
      </c>
      <c r="C85" s="216">
        <v>41213</v>
      </c>
      <c r="D85" s="221" t="s">
        <v>284</v>
      </c>
      <c r="E85" s="228">
        <v>79</v>
      </c>
      <c r="F85" s="193">
        <f t="shared" si="4"/>
        <v>3</v>
      </c>
    </row>
    <row r="86" spans="2:6" ht="16.5" thickBot="1" x14ac:dyDescent="0.3">
      <c r="B86" s="192">
        <v>76</v>
      </c>
      <c r="C86" s="216">
        <v>41214</v>
      </c>
      <c r="D86" s="221" t="s">
        <v>285</v>
      </c>
      <c r="E86" s="228">
        <v>73</v>
      </c>
      <c r="F86" s="193">
        <f>IF(D86&gt;=70,3,IF(D86&gt;=60,2,1))</f>
        <v>3</v>
      </c>
    </row>
    <row r="87" spans="2:6" ht="16.5" thickBot="1" x14ac:dyDescent="0.3">
      <c r="B87" s="192">
        <v>77</v>
      </c>
      <c r="C87" s="216">
        <v>41215</v>
      </c>
      <c r="D87" s="221" t="s">
        <v>286</v>
      </c>
      <c r="E87" s="228">
        <v>85</v>
      </c>
      <c r="F87" s="193">
        <f t="shared" ref="F87:F100" si="5">IF(E87&gt;=70,3,IF(E87&gt;=60,2,1))</f>
        <v>3</v>
      </c>
    </row>
    <row r="88" spans="2:6" ht="16.5" thickBot="1" x14ac:dyDescent="0.3">
      <c r="B88" s="192">
        <v>78</v>
      </c>
      <c r="C88" s="216">
        <v>41216</v>
      </c>
      <c r="D88" s="221" t="s">
        <v>287</v>
      </c>
      <c r="E88" s="228">
        <v>89</v>
      </c>
      <c r="F88" s="193">
        <f t="shared" si="5"/>
        <v>3</v>
      </c>
    </row>
    <row r="89" spans="2:6" ht="16.5" thickBot="1" x14ac:dyDescent="0.3">
      <c r="B89" s="192">
        <v>79</v>
      </c>
      <c r="C89" s="216">
        <v>41217</v>
      </c>
      <c r="D89" s="221" t="s">
        <v>288</v>
      </c>
      <c r="E89" s="228">
        <v>85</v>
      </c>
      <c r="F89" s="193">
        <f t="shared" si="5"/>
        <v>3</v>
      </c>
    </row>
    <row r="90" spans="2:6" ht="16.5" thickBot="1" x14ac:dyDescent="0.3">
      <c r="B90" s="192">
        <v>80</v>
      </c>
      <c r="C90" s="216">
        <v>41218</v>
      </c>
      <c r="D90" s="221" t="s">
        <v>289</v>
      </c>
      <c r="E90" s="228">
        <v>90</v>
      </c>
      <c r="F90" s="193">
        <f t="shared" si="5"/>
        <v>3</v>
      </c>
    </row>
    <row r="91" spans="2:6" ht="16.5" thickBot="1" x14ac:dyDescent="0.3">
      <c r="B91" s="192">
        <v>81</v>
      </c>
      <c r="C91" s="216">
        <v>41219</v>
      </c>
      <c r="D91" s="221" t="s">
        <v>290</v>
      </c>
      <c r="E91" s="228">
        <v>93</v>
      </c>
      <c r="F91" s="193">
        <f t="shared" si="5"/>
        <v>3</v>
      </c>
    </row>
    <row r="92" spans="2:6" ht="16.5" thickBot="1" x14ac:dyDescent="0.3">
      <c r="B92" s="192">
        <v>82</v>
      </c>
      <c r="C92" s="216">
        <v>41220</v>
      </c>
      <c r="D92" s="221" t="s">
        <v>291</v>
      </c>
      <c r="E92" s="228">
        <v>82</v>
      </c>
      <c r="F92" s="193">
        <f t="shared" si="5"/>
        <v>3</v>
      </c>
    </row>
    <row r="93" spans="2:6" ht="16.5" thickBot="1" x14ac:dyDescent="0.3">
      <c r="B93" s="192">
        <v>83</v>
      </c>
      <c r="C93" s="216">
        <v>41221</v>
      </c>
      <c r="D93" s="221" t="s">
        <v>292</v>
      </c>
      <c r="E93" s="228">
        <v>84</v>
      </c>
      <c r="F93" s="193">
        <f t="shared" si="5"/>
        <v>3</v>
      </c>
    </row>
    <row r="94" spans="2:6" ht="16.5" thickBot="1" x14ac:dyDescent="0.3">
      <c r="B94" s="192">
        <v>84</v>
      </c>
      <c r="C94" s="216">
        <v>41222</v>
      </c>
      <c r="D94" s="221" t="s">
        <v>293</v>
      </c>
      <c r="E94" s="228">
        <v>81</v>
      </c>
      <c r="F94" s="193">
        <f t="shared" si="5"/>
        <v>3</v>
      </c>
    </row>
    <row r="95" spans="2:6" ht="16.5" thickBot="1" x14ac:dyDescent="0.3">
      <c r="B95" s="192">
        <v>85</v>
      </c>
      <c r="C95" s="216">
        <v>41223</v>
      </c>
      <c r="D95" s="221" t="s">
        <v>294</v>
      </c>
      <c r="E95" s="228">
        <v>78</v>
      </c>
      <c r="F95" s="193">
        <f t="shared" si="5"/>
        <v>3</v>
      </c>
    </row>
    <row r="96" spans="2:6" ht="16.5" thickBot="1" x14ac:dyDescent="0.3">
      <c r="B96" s="192">
        <v>86</v>
      </c>
      <c r="C96" s="216">
        <v>41224</v>
      </c>
      <c r="D96" s="221" t="s">
        <v>295</v>
      </c>
      <c r="E96" s="228">
        <v>86</v>
      </c>
      <c r="F96" s="193">
        <f t="shared" si="5"/>
        <v>3</v>
      </c>
    </row>
    <row r="97" spans="2:6" ht="16.5" thickBot="1" x14ac:dyDescent="0.3">
      <c r="B97" s="192">
        <v>87</v>
      </c>
      <c r="C97" s="216">
        <v>41225</v>
      </c>
      <c r="D97" s="221" t="s">
        <v>296</v>
      </c>
      <c r="E97" s="228">
        <v>88</v>
      </c>
      <c r="F97" s="193">
        <f t="shared" si="5"/>
        <v>3</v>
      </c>
    </row>
    <row r="98" spans="2:6" ht="16.5" thickBot="1" x14ac:dyDescent="0.3">
      <c r="B98" s="192">
        <v>88</v>
      </c>
      <c r="C98" s="216">
        <v>41226</v>
      </c>
      <c r="D98" s="221" t="s">
        <v>297</v>
      </c>
      <c r="E98" s="228">
        <v>85</v>
      </c>
      <c r="F98" s="193">
        <f t="shared" si="5"/>
        <v>3</v>
      </c>
    </row>
    <row r="99" spans="2:6" ht="16.5" thickBot="1" x14ac:dyDescent="0.3">
      <c r="B99" s="192">
        <v>89</v>
      </c>
      <c r="C99" s="216">
        <v>41227</v>
      </c>
      <c r="D99" s="221" t="s">
        <v>298</v>
      </c>
      <c r="E99" s="228">
        <v>83</v>
      </c>
      <c r="F99" s="193">
        <f t="shared" si="5"/>
        <v>3</v>
      </c>
    </row>
    <row r="100" spans="2:6" ht="16.5" thickBot="1" x14ac:dyDescent="0.3">
      <c r="B100" s="192">
        <v>90</v>
      </c>
      <c r="C100" s="216">
        <v>41228</v>
      </c>
      <c r="D100" s="221" t="s">
        <v>299</v>
      </c>
      <c r="E100" s="228">
        <v>87</v>
      </c>
      <c r="F100" s="193">
        <f t="shared" si="5"/>
        <v>3</v>
      </c>
    </row>
    <row r="101" spans="2:6" ht="16.5" thickBot="1" x14ac:dyDescent="0.3">
      <c r="B101" s="192">
        <v>91</v>
      </c>
      <c r="C101" s="216">
        <v>41229</v>
      </c>
      <c r="D101" s="221" t="s">
        <v>300</v>
      </c>
      <c r="E101" s="228">
        <v>81</v>
      </c>
      <c r="F101" s="193">
        <f>IF(D101&gt;=70,3,IF(D101&gt;=60,2,1))</f>
        <v>3</v>
      </c>
    </row>
    <row r="102" spans="2:6" ht="16.5" thickBot="1" x14ac:dyDescent="0.3">
      <c r="B102" s="192">
        <v>92</v>
      </c>
      <c r="C102" s="216">
        <v>41230</v>
      </c>
      <c r="D102" s="221" t="s">
        <v>301</v>
      </c>
      <c r="E102" s="228">
        <v>74</v>
      </c>
      <c r="F102" s="193">
        <f t="shared" ref="F102:F115" si="6">IF(E102&gt;=70,3,IF(E102&gt;=60,2,1))</f>
        <v>3</v>
      </c>
    </row>
    <row r="103" spans="2:6" ht="16.5" thickBot="1" x14ac:dyDescent="0.3">
      <c r="B103" s="192">
        <v>93</v>
      </c>
      <c r="C103" s="216">
        <v>41231</v>
      </c>
      <c r="D103" s="227" t="s">
        <v>302</v>
      </c>
      <c r="E103" s="228">
        <v>81</v>
      </c>
      <c r="F103" s="193">
        <f t="shared" si="6"/>
        <v>3</v>
      </c>
    </row>
    <row r="104" spans="2:6" ht="16.5" thickBot="1" x14ac:dyDescent="0.3">
      <c r="B104" s="192">
        <v>94</v>
      </c>
      <c r="C104" s="216">
        <v>41232</v>
      </c>
      <c r="D104" s="221" t="s">
        <v>303</v>
      </c>
      <c r="E104" s="228">
        <v>90</v>
      </c>
      <c r="F104" s="193">
        <f t="shared" si="6"/>
        <v>3</v>
      </c>
    </row>
    <row r="105" spans="2:6" ht="16.5" thickBot="1" x14ac:dyDescent="0.3">
      <c r="B105" s="192">
        <v>95</v>
      </c>
      <c r="C105" s="216">
        <v>41233</v>
      </c>
      <c r="D105" s="221" t="s">
        <v>304</v>
      </c>
      <c r="E105" s="228">
        <v>79</v>
      </c>
      <c r="F105" s="193">
        <f t="shared" si="6"/>
        <v>3</v>
      </c>
    </row>
    <row r="106" spans="2:6" ht="16.5" thickBot="1" x14ac:dyDescent="0.3">
      <c r="B106" s="192">
        <v>96</v>
      </c>
      <c r="C106" s="216">
        <v>41234</v>
      </c>
      <c r="D106" s="221" t="s">
        <v>305</v>
      </c>
      <c r="E106" s="228">
        <v>83</v>
      </c>
      <c r="F106" s="193">
        <f t="shared" si="6"/>
        <v>3</v>
      </c>
    </row>
    <row r="107" spans="2:6" ht="16.5" thickBot="1" x14ac:dyDescent="0.3">
      <c r="B107" s="192">
        <v>97</v>
      </c>
      <c r="C107" s="216">
        <v>41235</v>
      </c>
      <c r="D107" s="221" t="s">
        <v>306</v>
      </c>
      <c r="E107" s="228">
        <v>82</v>
      </c>
      <c r="F107" s="193">
        <f t="shared" si="6"/>
        <v>3</v>
      </c>
    </row>
    <row r="108" spans="2:6" ht="16.5" thickBot="1" x14ac:dyDescent="0.3">
      <c r="B108" s="192">
        <v>98</v>
      </c>
      <c r="C108" s="216">
        <v>41236</v>
      </c>
      <c r="D108" s="221" t="s">
        <v>307</v>
      </c>
      <c r="E108" s="218">
        <v>77</v>
      </c>
      <c r="F108" s="193">
        <f t="shared" si="6"/>
        <v>3</v>
      </c>
    </row>
    <row r="109" spans="2:6" ht="16.5" thickBot="1" x14ac:dyDescent="0.3">
      <c r="B109" s="192">
        <v>99</v>
      </c>
      <c r="C109" s="216">
        <v>41237</v>
      </c>
      <c r="D109" s="221" t="s">
        <v>308</v>
      </c>
      <c r="E109" s="228">
        <v>82</v>
      </c>
      <c r="F109" s="193">
        <f t="shared" si="6"/>
        <v>3</v>
      </c>
    </row>
    <row r="110" spans="2:6" ht="16.5" thickBot="1" x14ac:dyDescent="0.3">
      <c r="B110" s="192">
        <v>100</v>
      </c>
      <c r="C110" s="216">
        <v>41238</v>
      </c>
      <c r="D110" s="221" t="s">
        <v>309</v>
      </c>
      <c r="E110" s="228">
        <v>69</v>
      </c>
      <c r="F110" s="193">
        <f t="shared" si="6"/>
        <v>2</v>
      </c>
    </row>
    <row r="111" spans="2:6" ht="16.5" thickBot="1" x14ac:dyDescent="0.3">
      <c r="B111" s="192">
        <v>101</v>
      </c>
      <c r="C111" s="216">
        <v>41239</v>
      </c>
      <c r="D111" s="221" t="s">
        <v>310</v>
      </c>
      <c r="E111" s="228">
        <v>76</v>
      </c>
      <c r="F111" s="193">
        <f t="shared" si="6"/>
        <v>3</v>
      </c>
    </row>
    <row r="112" spans="2:6" ht="16.5" thickBot="1" x14ac:dyDescent="0.3">
      <c r="B112" s="192">
        <v>102</v>
      </c>
      <c r="C112" s="216">
        <v>41240</v>
      </c>
      <c r="D112" s="221" t="s">
        <v>311</v>
      </c>
      <c r="E112" s="228">
        <v>82</v>
      </c>
      <c r="F112" s="193">
        <f t="shared" si="6"/>
        <v>3</v>
      </c>
    </row>
    <row r="113" spans="2:6" ht="16.5" thickBot="1" x14ac:dyDescent="0.3">
      <c r="B113" s="192">
        <v>103</v>
      </c>
      <c r="C113" s="216">
        <v>41241</v>
      </c>
      <c r="D113" s="221" t="s">
        <v>312</v>
      </c>
      <c r="E113" s="228">
        <v>94</v>
      </c>
      <c r="F113" s="193">
        <f t="shared" si="6"/>
        <v>3</v>
      </c>
    </row>
    <row r="114" spans="2:6" ht="16.5" thickBot="1" x14ac:dyDescent="0.3">
      <c r="B114" s="192">
        <v>104</v>
      </c>
      <c r="C114" s="216">
        <v>41242</v>
      </c>
      <c r="D114" s="221" t="s">
        <v>313</v>
      </c>
      <c r="E114" s="228">
        <v>87</v>
      </c>
      <c r="F114" s="193">
        <f t="shared" si="6"/>
        <v>3</v>
      </c>
    </row>
    <row r="115" spans="2:6" ht="16.5" thickBot="1" x14ac:dyDescent="0.3">
      <c r="B115" s="192">
        <v>105</v>
      </c>
      <c r="C115" s="216">
        <v>41243</v>
      </c>
      <c r="D115" s="221" t="s">
        <v>314</v>
      </c>
      <c r="E115" s="228">
        <v>81</v>
      </c>
      <c r="F115" s="193">
        <f t="shared" si="6"/>
        <v>3</v>
      </c>
    </row>
    <row r="116" spans="2:6" ht="16.5" thickBot="1" x14ac:dyDescent="0.3">
      <c r="B116" s="192">
        <v>106</v>
      </c>
      <c r="C116" s="216">
        <v>41244</v>
      </c>
      <c r="D116" s="221" t="s">
        <v>315</v>
      </c>
      <c r="E116" s="228">
        <v>73</v>
      </c>
      <c r="F116" s="193">
        <f>IF(D116&gt;=70,3,IF(D116&gt;=60,2,1))</f>
        <v>3</v>
      </c>
    </row>
    <row r="117" spans="2:6" ht="16.5" thickBot="1" x14ac:dyDescent="0.3">
      <c r="B117" s="192">
        <v>107</v>
      </c>
      <c r="C117" s="216">
        <v>41245</v>
      </c>
      <c r="D117" s="221" t="s">
        <v>316</v>
      </c>
      <c r="E117" s="228">
        <v>76</v>
      </c>
      <c r="F117" s="193">
        <f t="shared" ref="F117:F130" si="7">IF(E117&gt;=70,3,IF(E117&gt;=60,2,1))</f>
        <v>3</v>
      </c>
    </row>
    <row r="118" spans="2:6" ht="16.5" thickBot="1" x14ac:dyDescent="0.3">
      <c r="B118" s="192">
        <v>108</v>
      </c>
      <c r="C118" s="216">
        <v>41246</v>
      </c>
      <c r="D118" s="221" t="s">
        <v>317</v>
      </c>
      <c r="E118" s="228">
        <v>88</v>
      </c>
      <c r="F118" s="193">
        <f t="shared" si="7"/>
        <v>3</v>
      </c>
    </row>
    <row r="119" spans="2:6" ht="16.5" thickBot="1" x14ac:dyDescent="0.3">
      <c r="B119" s="192">
        <v>109</v>
      </c>
      <c r="C119" s="216">
        <v>41247</v>
      </c>
      <c r="D119" s="221" t="s">
        <v>318</v>
      </c>
      <c r="E119" s="228">
        <v>88</v>
      </c>
      <c r="F119" s="193">
        <f t="shared" si="7"/>
        <v>3</v>
      </c>
    </row>
    <row r="120" spans="2:6" ht="16.5" thickBot="1" x14ac:dyDescent="0.3">
      <c r="B120" s="192">
        <v>110</v>
      </c>
      <c r="C120" s="216">
        <v>41248</v>
      </c>
      <c r="D120" s="221" t="s">
        <v>319</v>
      </c>
      <c r="E120" s="228">
        <v>79</v>
      </c>
      <c r="F120" s="193">
        <f t="shared" si="7"/>
        <v>3</v>
      </c>
    </row>
    <row r="121" spans="2:6" ht="16.5" thickBot="1" x14ac:dyDescent="0.3">
      <c r="B121" s="192">
        <v>111</v>
      </c>
      <c r="C121" s="216">
        <v>41249</v>
      </c>
      <c r="D121" s="221" t="s">
        <v>320</v>
      </c>
      <c r="E121" s="228">
        <v>81</v>
      </c>
      <c r="F121" s="193">
        <f t="shared" si="7"/>
        <v>3</v>
      </c>
    </row>
    <row r="122" spans="2:6" ht="16.5" thickBot="1" x14ac:dyDescent="0.3">
      <c r="B122" s="192">
        <v>112</v>
      </c>
      <c r="C122" s="216">
        <v>41250</v>
      </c>
      <c r="D122" s="221" t="s">
        <v>321</v>
      </c>
      <c r="E122" s="228">
        <v>86</v>
      </c>
      <c r="F122" s="193">
        <f t="shared" si="7"/>
        <v>3</v>
      </c>
    </row>
    <row r="123" spans="2:6" ht="16.5" thickBot="1" x14ac:dyDescent="0.3">
      <c r="B123" s="192">
        <v>113</v>
      </c>
      <c r="C123" s="216">
        <v>41251</v>
      </c>
      <c r="D123" s="221" t="s">
        <v>322</v>
      </c>
      <c r="E123" s="218">
        <v>82</v>
      </c>
      <c r="F123" s="193">
        <f t="shared" si="7"/>
        <v>3</v>
      </c>
    </row>
    <row r="124" spans="2:6" ht="16.5" thickBot="1" x14ac:dyDescent="0.3">
      <c r="B124" s="192">
        <v>114</v>
      </c>
      <c r="C124" s="216">
        <v>41252</v>
      </c>
      <c r="D124" s="221" t="s">
        <v>323</v>
      </c>
      <c r="E124" s="228">
        <v>88</v>
      </c>
      <c r="F124" s="193">
        <f t="shared" si="7"/>
        <v>3</v>
      </c>
    </row>
    <row r="125" spans="2:6" ht="16.5" thickBot="1" x14ac:dyDescent="0.3">
      <c r="B125" s="192">
        <v>115</v>
      </c>
      <c r="C125" s="216">
        <v>41253</v>
      </c>
      <c r="D125" s="221" t="s">
        <v>324</v>
      </c>
      <c r="E125" s="228">
        <v>87</v>
      </c>
      <c r="F125" s="193">
        <f t="shared" si="7"/>
        <v>3</v>
      </c>
    </row>
    <row r="126" spans="2:6" ht="16.5" thickBot="1" x14ac:dyDescent="0.3">
      <c r="B126" s="192">
        <v>116</v>
      </c>
      <c r="C126" s="216">
        <v>41254</v>
      </c>
      <c r="D126" s="221" t="s">
        <v>325</v>
      </c>
      <c r="E126" s="228">
        <v>82</v>
      </c>
      <c r="F126" s="193">
        <f t="shared" si="7"/>
        <v>3</v>
      </c>
    </row>
    <row r="127" spans="2:6" ht="16.5" thickBot="1" x14ac:dyDescent="0.3">
      <c r="B127" s="192">
        <v>117</v>
      </c>
      <c r="C127" s="216">
        <v>41255</v>
      </c>
      <c r="D127" s="221" t="s">
        <v>326</v>
      </c>
      <c r="E127" s="228">
        <v>87</v>
      </c>
      <c r="F127" s="193">
        <f t="shared" si="7"/>
        <v>3</v>
      </c>
    </row>
    <row r="128" spans="2:6" ht="16.5" thickBot="1" x14ac:dyDescent="0.3">
      <c r="B128" s="192">
        <v>118</v>
      </c>
      <c r="C128" s="216">
        <v>41256</v>
      </c>
      <c r="D128" s="221" t="s">
        <v>327</v>
      </c>
      <c r="E128" s="228">
        <v>71</v>
      </c>
      <c r="F128" s="193">
        <f t="shared" si="7"/>
        <v>3</v>
      </c>
    </row>
    <row r="129" spans="2:6" ht="16.5" thickBot="1" x14ac:dyDescent="0.3">
      <c r="B129" s="192">
        <v>119</v>
      </c>
      <c r="C129" s="216">
        <v>41257</v>
      </c>
      <c r="D129" s="221" t="s">
        <v>328</v>
      </c>
      <c r="E129" s="228">
        <v>83</v>
      </c>
      <c r="F129" s="193">
        <f t="shared" si="7"/>
        <v>3</v>
      </c>
    </row>
    <row r="130" spans="2:6" ht="16.5" thickBot="1" x14ac:dyDescent="0.3">
      <c r="B130" s="192">
        <v>120</v>
      </c>
      <c r="C130" s="216">
        <v>41258</v>
      </c>
      <c r="D130" s="221" t="s">
        <v>329</v>
      </c>
      <c r="E130" s="228">
        <v>78</v>
      </c>
      <c r="F130" s="193">
        <f t="shared" si="7"/>
        <v>3</v>
      </c>
    </row>
    <row r="131" spans="2:6" ht="16.5" thickBot="1" x14ac:dyDescent="0.3">
      <c r="B131" s="192">
        <v>121</v>
      </c>
      <c r="C131" s="216">
        <v>41259</v>
      </c>
      <c r="D131" s="221" t="s">
        <v>330</v>
      </c>
      <c r="E131" s="228">
        <v>79</v>
      </c>
      <c r="F131" s="193">
        <f>IF(D131&gt;=70,3,IF(D131&gt;=60,2,1))</f>
        <v>3</v>
      </c>
    </row>
    <row r="132" spans="2:6" ht="16.5" thickBot="1" x14ac:dyDescent="0.3">
      <c r="B132" s="192"/>
      <c r="C132" s="39"/>
      <c r="D132" s="49" t="s">
        <v>95</v>
      </c>
      <c r="E132" s="50">
        <v>121</v>
      </c>
      <c r="F132" s="85">
        <v>121</v>
      </c>
    </row>
    <row r="133" spans="2:6" ht="16.5" thickBot="1" x14ac:dyDescent="0.3">
      <c r="B133" s="192"/>
      <c r="C133" s="39"/>
      <c r="D133" s="194" t="s">
        <v>96</v>
      </c>
      <c r="E133" s="40">
        <f xml:space="preserve"> (60*E10)/100</f>
        <v>60</v>
      </c>
      <c r="F133" s="86"/>
    </row>
    <row r="134" spans="2:6" ht="16.5" thickBot="1" x14ac:dyDescent="0.3">
      <c r="B134" s="192"/>
      <c r="C134" s="38"/>
      <c r="D134" s="195" t="s">
        <v>50</v>
      </c>
      <c r="E134" s="41">
        <f>COUNTIF(E11:E131, "&gt;=60")</f>
        <v>119</v>
      </c>
      <c r="F134" s="41">
        <f>COUNTIF(F11:F131, "=3")</f>
        <v>118</v>
      </c>
    </row>
    <row r="135" spans="2:6" ht="16.5" thickBot="1" x14ac:dyDescent="0.3">
      <c r="B135" s="192"/>
      <c r="C135" s="38"/>
      <c r="D135" s="196" t="s">
        <v>51</v>
      </c>
      <c r="E135" s="42">
        <f>(E134*100)/E132</f>
        <v>98.347107438016522</v>
      </c>
      <c r="F135" s="42">
        <f>(F134*100)/F132</f>
        <v>97.52066115702479</v>
      </c>
    </row>
    <row r="136" spans="2:6" ht="19.5" thickBot="1" x14ac:dyDescent="0.3">
      <c r="B136" s="192"/>
      <c r="C136" s="191"/>
      <c r="D136" s="89" t="s">
        <v>47</v>
      </c>
      <c r="E136" s="87">
        <f>IF(E135&gt;=70, 3, IF(E135&gt;=60, 2, 1))</f>
        <v>3</v>
      </c>
      <c r="F136" s="87">
        <v>3</v>
      </c>
    </row>
  </sheetData>
  <mergeCells count="2">
    <mergeCell ref="B2:H2"/>
    <mergeCell ref="B7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8"/>
  <sheetViews>
    <sheetView workbookViewId="0">
      <selection activeCell="E11" sqref="E11"/>
    </sheetView>
  </sheetViews>
  <sheetFormatPr defaultColWidth="8.7109375" defaultRowHeight="18.75" x14ac:dyDescent="0.3"/>
  <cols>
    <col min="1" max="1" width="8.7109375" style="101"/>
    <col min="2" max="2" width="25.5703125" style="101" bestFit="1" customWidth="1"/>
    <col min="3" max="16384" width="8.7109375" style="101"/>
  </cols>
  <sheetData>
    <row r="1" spans="2:8" ht="19.5" thickBot="1" x14ac:dyDescent="0.35"/>
    <row r="2" spans="2:8" ht="19.5" thickBot="1" x14ac:dyDescent="0.35">
      <c r="B2" s="324" t="s">
        <v>120</v>
      </c>
      <c r="C2" s="325"/>
      <c r="D2" s="325"/>
      <c r="E2" s="325"/>
      <c r="F2" s="325"/>
      <c r="G2" s="325"/>
      <c r="H2" s="326"/>
    </row>
    <row r="3" spans="2:8" ht="19.5" thickBot="1" x14ac:dyDescent="0.35"/>
    <row r="4" spans="2:8" x14ac:dyDescent="0.3">
      <c r="B4" s="102"/>
      <c r="C4" s="103" t="s">
        <v>37</v>
      </c>
      <c r="D4" s="103" t="s">
        <v>38</v>
      </c>
      <c r="E4" s="103" t="s">
        <v>39</v>
      </c>
      <c r="F4" s="103" t="s">
        <v>91</v>
      </c>
      <c r="G4" s="103" t="s">
        <v>92</v>
      </c>
      <c r="H4" s="104" t="s">
        <v>64</v>
      </c>
    </row>
    <row r="5" spans="2:8" x14ac:dyDescent="0.3">
      <c r="B5" s="105" t="s">
        <v>118</v>
      </c>
      <c r="C5" s="106">
        <f>'Direct 1'!D5</f>
        <v>3</v>
      </c>
      <c r="D5" s="106">
        <f>'Direct 1'!E5</f>
        <v>3</v>
      </c>
      <c r="E5" s="106">
        <f>'Direct 1'!F5</f>
        <v>2.5</v>
      </c>
      <c r="F5" s="106">
        <f>'Direct 1'!G5</f>
        <v>2</v>
      </c>
      <c r="G5" s="106">
        <f>'Direct 1'!H5</f>
        <v>3</v>
      </c>
      <c r="H5" s="107">
        <f>'Direct 1'!I5</f>
        <v>3</v>
      </c>
    </row>
    <row r="6" spans="2:8" x14ac:dyDescent="0.3">
      <c r="B6" s="105" t="s">
        <v>119</v>
      </c>
      <c r="C6" s="106">
        <f>'Direct 2'!C5</f>
        <v>3</v>
      </c>
      <c r="D6" s="106">
        <f>'Direct 2'!D5</f>
        <v>3</v>
      </c>
      <c r="E6" s="106">
        <f>'Direct 2'!E5</f>
        <v>3</v>
      </c>
      <c r="F6" s="106">
        <f>'Direct 2'!F5</f>
        <v>3</v>
      </c>
      <c r="G6" s="106">
        <f>'Direct 2'!G5</f>
        <v>3</v>
      </c>
      <c r="H6" s="107">
        <f>'Direct 2'!H5</f>
        <v>3</v>
      </c>
    </row>
    <row r="7" spans="2:8" ht="19.5" thickBot="1" x14ac:dyDescent="0.35">
      <c r="B7" s="215" t="s">
        <v>120</v>
      </c>
      <c r="C7" s="108">
        <f>(C5+C6)/2</f>
        <v>3</v>
      </c>
      <c r="D7" s="108">
        <f t="shared" ref="D7:H7" si="0">(D5+D6)/2</f>
        <v>3</v>
      </c>
      <c r="E7" s="108">
        <f t="shared" si="0"/>
        <v>2.75</v>
      </c>
      <c r="F7" s="108">
        <f t="shared" si="0"/>
        <v>2.5</v>
      </c>
      <c r="G7" s="108">
        <f t="shared" si="0"/>
        <v>3</v>
      </c>
      <c r="H7" s="109">
        <f t="shared" si="0"/>
        <v>3</v>
      </c>
    </row>
    <row r="8" spans="2:8" ht="19.5" thickBot="1" x14ac:dyDescent="0.35">
      <c r="B8" s="110" t="s">
        <v>121</v>
      </c>
      <c r="C8" s="63">
        <f>(C7*80)/100</f>
        <v>2.4</v>
      </c>
      <c r="D8" s="63">
        <f t="shared" ref="D8:H8" si="1">(D7*80)/100</f>
        <v>2.4</v>
      </c>
      <c r="E8" s="63">
        <f t="shared" si="1"/>
        <v>2.2000000000000002</v>
      </c>
      <c r="F8" s="63">
        <f t="shared" si="1"/>
        <v>2</v>
      </c>
      <c r="G8" s="63">
        <f t="shared" si="1"/>
        <v>2.4</v>
      </c>
      <c r="H8" s="63">
        <f t="shared" si="1"/>
        <v>2.4</v>
      </c>
    </row>
  </sheetData>
  <mergeCells count="1">
    <mergeCell ref="B2:H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I193"/>
  <sheetViews>
    <sheetView topLeftCell="A93" workbookViewId="0">
      <selection activeCell="A175" sqref="A175:AO175"/>
    </sheetView>
  </sheetViews>
  <sheetFormatPr defaultRowHeight="15" x14ac:dyDescent="0.25"/>
  <cols>
    <col min="1" max="1" width="13.42578125" bestFit="1" customWidth="1"/>
    <col min="2" max="2" width="13.140625" bestFit="1" customWidth="1"/>
    <col min="3" max="3" width="4.28515625" bestFit="1" customWidth="1"/>
    <col min="4" max="4" width="6.7109375" style="19" customWidth="1"/>
    <col min="5" max="5" width="2.85546875" style="19" bestFit="1" customWidth="1"/>
    <col min="6" max="9" width="1.85546875" bestFit="1" customWidth="1"/>
    <col min="10" max="10" width="13.140625" bestFit="1" customWidth="1"/>
    <col min="11" max="11" width="4.28515625" bestFit="1" customWidth="1"/>
    <col min="12" max="12" width="4.28515625" customWidth="1"/>
    <col min="13" max="17" width="1.85546875" bestFit="1" customWidth="1"/>
    <col min="19" max="19" width="4.28515625" bestFit="1" customWidth="1"/>
    <col min="20" max="20" width="4.42578125" customWidth="1"/>
    <col min="21" max="25" width="1.85546875" bestFit="1" customWidth="1"/>
    <col min="27" max="27" width="4.28515625" bestFit="1" customWidth="1"/>
    <col min="28" max="28" width="4.85546875" customWidth="1"/>
    <col min="29" max="33" width="1.85546875" bestFit="1" customWidth="1"/>
    <col min="34" max="34" width="7.85546875" bestFit="1" customWidth="1"/>
    <col min="35" max="35" width="4.28515625" bestFit="1" customWidth="1"/>
    <col min="36" max="36" width="5.42578125" customWidth="1"/>
    <col min="37" max="40" width="1.85546875" bestFit="1" customWidth="1"/>
    <col min="41" max="41" width="2.7109375" customWidth="1"/>
    <col min="42" max="42" width="7.42578125" bestFit="1" customWidth="1"/>
    <col min="43" max="43" width="4.28515625" bestFit="1" customWidth="1"/>
    <col min="44" max="44" width="5.42578125" customWidth="1"/>
    <col min="45" max="49" width="1.85546875" bestFit="1" customWidth="1"/>
    <col min="50" max="50" width="5.85546875" customWidth="1"/>
    <col min="53" max="53" width="16.140625" bestFit="1" customWidth="1"/>
    <col min="54" max="54" width="10.5703125" customWidth="1"/>
    <col min="55" max="55" width="11" customWidth="1"/>
    <col min="56" max="56" width="11.140625" bestFit="1" customWidth="1"/>
    <col min="58" max="58" width="15.42578125" bestFit="1" customWidth="1"/>
    <col min="59" max="59" width="10.85546875" customWidth="1"/>
    <col min="60" max="60" width="11.28515625" customWidth="1"/>
    <col min="61" max="61" width="21.85546875" customWidth="1"/>
  </cols>
  <sheetData>
    <row r="1" spans="1:61" ht="15.75" thickBot="1" x14ac:dyDescent="0.3"/>
    <row r="2" spans="1:61" ht="16.5" thickBot="1" x14ac:dyDescent="0.3">
      <c r="A2" s="380" t="s">
        <v>112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1"/>
      <c r="AN2" s="381"/>
      <c r="AO2" s="381"/>
      <c r="AP2" s="381"/>
      <c r="AQ2" s="381"/>
      <c r="AR2" s="381"/>
      <c r="AS2" s="381"/>
      <c r="AT2" s="381"/>
      <c r="AU2" s="381"/>
      <c r="AV2" s="381"/>
      <c r="AW2" s="382"/>
      <c r="AY2" s="435" t="s">
        <v>80</v>
      </c>
      <c r="AZ2" s="436"/>
      <c r="BA2" s="436"/>
      <c r="BB2" s="437"/>
      <c r="BC2" s="438" t="s">
        <v>81</v>
      </c>
      <c r="BD2" s="439"/>
      <c r="BE2" s="439"/>
      <c r="BF2" s="439"/>
      <c r="BG2" s="439"/>
      <c r="BH2" s="439"/>
      <c r="BI2" s="439"/>
    </row>
    <row r="3" spans="1:61" ht="15.75" x14ac:dyDescent="0.25">
      <c r="A3" s="126"/>
      <c r="B3" s="127" t="s">
        <v>99</v>
      </c>
      <c r="C3" s="127"/>
      <c r="D3" s="127"/>
      <c r="E3" s="127"/>
      <c r="F3" s="127"/>
      <c r="G3" s="127"/>
      <c r="H3" s="127"/>
      <c r="I3" s="127"/>
      <c r="J3" s="164" t="s">
        <v>100</v>
      </c>
      <c r="K3" s="164"/>
      <c r="L3" s="164"/>
      <c r="M3" s="164"/>
      <c r="N3" s="164"/>
      <c r="O3" s="164"/>
      <c r="P3" s="164"/>
      <c r="Q3" s="164"/>
      <c r="R3" s="164" t="s">
        <v>101</v>
      </c>
      <c r="S3" s="164"/>
      <c r="T3" s="164"/>
      <c r="U3" s="164"/>
      <c r="V3" s="164"/>
      <c r="W3" s="164"/>
      <c r="X3" s="164"/>
      <c r="Y3" s="164"/>
      <c r="Z3" s="164" t="s">
        <v>102</v>
      </c>
      <c r="AA3" s="164"/>
      <c r="AB3" s="164"/>
      <c r="AC3" s="164"/>
      <c r="AD3" s="164"/>
      <c r="AE3" s="164"/>
      <c r="AF3" s="164"/>
      <c r="AG3" s="164"/>
      <c r="AH3" s="164" t="s">
        <v>103</v>
      </c>
      <c r="AI3" s="164"/>
      <c r="AJ3" s="164"/>
      <c r="AK3" s="164"/>
      <c r="AL3" s="164"/>
      <c r="AM3" s="164"/>
      <c r="AN3" s="164"/>
      <c r="AO3" s="164"/>
      <c r="AP3" s="164" t="s">
        <v>104</v>
      </c>
      <c r="AQ3" s="127"/>
      <c r="AR3" s="127"/>
      <c r="AS3" s="128"/>
      <c r="AT3" s="128"/>
      <c r="AU3" s="128"/>
      <c r="AV3" s="128"/>
      <c r="AW3" s="129"/>
      <c r="AY3" s="15"/>
      <c r="AZ3" s="15"/>
      <c r="BA3" s="15"/>
      <c r="BB3" s="15"/>
      <c r="BC3" s="7">
        <v>5</v>
      </c>
      <c r="BD3" s="7">
        <v>4</v>
      </c>
      <c r="BE3" s="7">
        <v>3</v>
      </c>
      <c r="BF3" s="7">
        <v>2</v>
      </c>
      <c r="BG3" s="17">
        <v>1</v>
      </c>
      <c r="BH3" s="15" t="s">
        <v>72</v>
      </c>
      <c r="BI3" s="15"/>
    </row>
    <row r="4" spans="1:61" s="1" customFormat="1" ht="30.75" thickBot="1" x14ac:dyDescent="0.3">
      <c r="A4" s="130" t="s">
        <v>105</v>
      </c>
      <c r="B4" s="148" t="s">
        <v>88</v>
      </c>
      <c r="C4" s="148" t="s">
        <v>37</v>
      </c>
      <c r="D4" s="158">
        <v>5</v>
      </c>
      <c r="E4" s="158">
        <v>4</v>
      </c>
      <c r="F4" s="158">
        <v>3</v>
      </c>
      <c r="G4" s="158">
        <v>2</v>
      </c>
      <c r="H4" s="158">
        <v>1</v>
      </c>
      <c r="I4" s="158">
        <v>0</v>
      </c>
      <c r="J4" s="159" t="s">
        <v>57</v>
      </c>
      <c r="K4" s="159" t="s">
        <v>38</v>
      </c>
      <c r="L4" s="149">
        <v>5</v>
      </c>
      <c r="M4" s="149">
        <v>4</v>
      </c>
      <c r="N4" s="149">
        <v>3</v>
      </c>
      <c r="O4" s="149">
        <v>2</v>
      </c>
      <c r="P4" s="149">
        <v>1</v>
      </c>
      <c r="Q4" s="149">
        <v>0</v>
      </c>
      <c r="R4" s="160" t="s">
        <v>61</v>
      </c>
      <c r="S4" s="160" t="s">
        <v>39</v>
      </c>
      <c r="T4" s="143">
        <v>5</v>
      </c>
      <c r="U4" s="143">
        <v>4</v>
      </c>
      <c r="V4" s="143">
        <v>3</v>
      </c>
      <c r="W4" s="143">
        <v>2</v>
      </c>
      <c r="X4" s="143">
        <v>1</v>
      </c>
      <c r="Y4" s="143">
        <v>0</v>
      </c>
      <c r="Z4" s="161" t="s">
        <v>63</v>
      </c>
      <c r="AA4" s="161" t="s">
        <v>91</v>
      </c>
      <c r="AB4" s="151">
        <v>5</v>
      </c>
      <c r="AC4" s="151">
        <v>4</v>
      </c>
      <c r="AD4" s="151">
        <v>3</v>
      </c>
      <c r="AE4" s="151">
        <v>2</v>
      </c>
      <c r="AF4" s="151">
        <v>1</v>
      </c>
      <c r="AG4" s="151">
        <v>0</v>
      </c>
      <c r="AH4" s="162" t="s">
        <v>89</v>
      </c>
      <c r="AI4" s="162" t="s">
        <v>92</v>
      </c>
      <c r="AJ4" s="146">
        <v>5</v>
      </c>
      <c r="AK4" s="146">
        <v>4</v>
      </c>
      <c r="AL4" s="146">
        <v>3</v>
      </c>
      <c r="AM4" s="146">
        <v>2</v>
      </c>
      <c r="AN4" s="146">
        <v>1</v>
      </c>
      <c r="AO4" s="146">
        <v>0</v>
      </c>
      <c r="AP4" s="163" t="s">
        <v>90</v>
      </c>
      <c r="AQ4" s="163" t="s">
        <v>64</v>
      </c>
      <c r="AR4" s="153">
        <v>5</v>
      </c>
      <c r="AS4" s="153">
        <v>4</v>
      </c>
      <c r="AT4" s="153">
        <v>3</v>
      </c>
      <c r="AU4" s="153">
        <v>2</v>
      </c>
      <c r="AV4" s="153">
        <v>1</v>
      </c>
      <c r="AW4" s="154">
        <v>0</v>
      </c>
      <c r="AY4" s="48"/>
      <c r="AZ4" s="48"/>
      <c r="BA4" s="48"/>
      <c r="BB4" s="48"/>
      <c r="BC4" s="22">
        <v>57</v>
      </c>
      <c r="BD4" s="22">
        <v>14</v>
      </c>
      <c r="BE4" s="22">
        <v>6</v>
      </c>
      <c r="BF4" s="22">
        <v>1</v>
      </c>
      <c r="BG4" s="23">
        <v>0</v>
      </c>
      <c r="BH4" s="22">
        <v>4.63</v>
      </c>
      <c r="BI4" s="24" t="s">
        <v>85</v>
      </c>
    </row>
    <row r="5" spans="1:61" s="1" customFormat="1" ht="45" x14ac:dyDescent="0.25">
      <c r="A5" s="130">
        <v>1</v>
      </c>
      <c r="B5" s="20"/>
      <c r="C5" s="20"/>
      <c r="D5" s="158">
        <v>1</v>
      </c>
      <c r="E5" s="158"/>
      <c r="F5" s="158"/>
      <c r="G5" s="158"/>
      <c r="H5" s="158"/>
      <c r="I5" s="158"/>
      <c r="J5" s="20"/>
      <c r="K5" s="20"/>
      <c r="L5" s="149">
        <v>1</v>
      </c>
      <c r="M5" s="149"/>
      <c r="N5" s="149"/>
      <c r="O5" s="149"/>
      <c r="P5" s="149"/>
      <c r="Q5" s="149"/>
      <c r="R5" s="20"/>
      <c r="S5" s="20"/>
      <c r="T5" s="143">
        <v>1</v>
      </c>
      <c r="U5" s="143"/>
      <c r="V5" s="143"/>
      <c r="W5" s="143"/>
      <c r="X5" s="143"/>
      <c r="Y5" s="143"/>
      <c r="Z5" s="20"/>
      <c r="AA5" s="20"/>
      <c r="AB5" s="151"/>
      <c r="AC5" s="151"/>
      <c r="AD5" s="151"/>
      <c r="AE5" s="151"/>
      <c r="AF5" s="151"/>
      <c r="AG5" s="151">
        <v>1</v>
      </c>
      <c r="AH5" s="20"/>
      <c r="AI5" s="20"/>
      <c r="AJ5" s="146">
        <v>1</v>
      </c>
      <c r="AK5" s="146"/>
      <c r="AL5" s="146"/>
      <c r="AM5" s="146"/>
      <c r="AN5" s="146"/>
      <c r="AO5" s="146"/>
      <c r="AP5" s="20"/>
      <c r="AQ5" s="20"/>
      <c r="AR5" s="153">
        <v>1</v>
      </c>
      <c r="AS5" s="153"/>
      <c r="AT5" s="153"/>
      <c r="AU5" s="153"/>
      <c r="AV5" s="153"/>
      <c r="AW5" s="154"/>
      <c r="AY5" s="44" t="s">
        <v>34</v>
      </c>
      <c r="AZ5" s="45" t="s">
        <v>82</v>
      </c>
      <c r="BA5" s="46" t="s">
        <v>83</v>
      </c>
      <c r="BB5" s="47" t="s">
        <v>84</v>
      </c>
      <c r="BC5" s="28" t="s">
        <v>72</v>
      </c>
      <c r="BD5" s="29" t="s">
        <v>47</v>
      </c>
      <c r="BE5" s="25" t="s">
        <v>107</v>
      </c>
      <c r="BF5" s="26" t="s">
        <v>108</v>
      </c>
      <c r="BG5" s="27" t="s">
        <v>84</v>
      </c>
      <c r="BH5" s="28" t="s">
        <v>72</v>
      </c>
      <c r="BI5" s="29" t="s">
        <v>47</v>
      </c>
    </row>
    <row r="6" spans="1:61" x14ac:dyDescent="0.25">
      <c r="A6" s="30">
        <v>2</v>
      </c>
      <c r="B6" s="15"/>
      <c r="C6" s="15"/>
      <c r="D6" s="157">
        <v>1</v>
      </c>
      <c r="E6" s="157"/>
      <c r="F6" s="125"/>
      <c r="G6" s="125"/>
      <c r="H6" s="125"/>
      <c r="I6" s="125"/>
      <c r="J6" s="15"/>
      <c r="K6" s="15"/>
      <c r="L6" s="59">
        <v>1</v>
      </c>
      <c r="M6" s="59"/>
      <c r="N6" s="59"/>
      <c r="O6" s="59"/>
      <c r="P6" s="59"/>
      <c r="Q6" s="59"/>
      <c r="R6" s="15"/>
      <c r="S6" s="15"/>
      <c r="T6" s="144">
        <v>1</v>
      </c>
      <c r="U6" s="144"/>
      <c r="V6" s="144"/>
      <c r="W6" s="144"/>
      <c r="X6" s="144"/>
      <c r="Y6" s="144"/>
      <c r="Z6" s="15"/>
      <c r="AA6" s="15"/>
      <c r="AB6" s="152">
        <v>1</v>
      </c>
      <c r="AC6" s="152"/>
      <c r="AD6" s="152"/>
      <c r="AE6" s="152"/>
      <c r="AF6" s="152"/>
      <c r="AG6" s="152"/>
      <c r="AH6" s="15"/>
      <c r="AI6" s="15"/>
      <c r="AJ6" s="61">
        <v>1</v>
      </c>
      <c r="AK6" s="61"/>
      <c r="AL6" s="61"/>
      <c r="AM6" s="61"/>
      <c r="AN6" s="61"/>
      <c r="AO6" s="61"/>
      <c r="AP6" s="15"/>
      <c r="AQ6" s="15"/>
      <c r="AR6" s="155">
        <v>1</v>
      </c>
      <c r="AS6" s="155"/>
      <c r="AT6" s="155"/>
      <c r="AU6" s="155"/>
      <c r="AV6" s="155"/>
      <c r="AW6" s="156"/>
      <c r="AY6" s="30">
        <v>1</v>
      </c>
      <c r="AZ6" s="7">
        <v>243</v>
      </c>
      <c r="BA6" s="7" t="s">
        <v>86</v>
      </c>
      <c r="BB6" s="7"/>
      <c r="BC6" s="15"/>
      <c r="BD6" s="31"/>
      <c r="BE6" s="30">
        <v>1</v>
      </c>
      <c r="BF6" s="7" t="s">
        <v>86</v>
      </c>
      <c r="BG6" s="7"/>
      <c r="BH6" s="15"/>
      <c r="BI6" s="31"/>
    </row>
    <row r="7" spans="1:61" x14ac:dyDescent="0.25">
      <c r="A7" s="130">
        <v>3</v>
      </c>
      <c r="B7" s="15"/>
      <c r="C7" s="15"/>
      <c r="D7" s="157">
        <v>1</v>
      </c>
      <c r="E7" s="157"/>
      <c r="F7" s="125"/>
      <c r="G7" s="125"/>
      <c r="H7" s="125"/>
      <c r="I7" s="125"/>
      <c r="J7" s="15"/>
      <c r="K7" s="15"/>
      <c r="L7" s="60">
        <v>1</v>
      </c>
      <c r="M7" s="60"/>
      <c r="N7" s="59"/>
      <c r="O7" s="59"/>
      <c r="P7" s="59"/>
      <c r="Q7" s="59"/>
      <c r="R7" s="15"/>
      <c r="S7" s="15"/>
      <c r="T7" s="121">
        <v>1</v>
      </c>
      <c r="U7" s="121"/>
      <c r="V7" s="144"/>
      <c r="W7" s="144"/>
      <c r="X7" s="144"/>
      <c r="Y7" s="144"/>
      <c r="Z7" s="15"/>
      <c r="AA7" s="15"/>
      <c r="AB7" s="152">
        <v>1</v>
      </c>
      <c r="AC7" s="152"/>
      <c r="AD7" s="152"/>
      <c r="AE7" s="152"/>
      <c r="AF7" s="152"/>
      <c r="AG7" s="152"/>
      <c r="AH7" s="15"/>
      <c r="AI7" s="15"/>
      <c r="AJ7" s="61"/>
      <c r="AK7" s="61"/>
      <c r="AL7" s="61"/>
      <c r="AM7" s="61"/>
      <c r="AN7" s="61"/>
      <c r="AO7" s="61">
        <v>1</v>
      </c>
      <c r="AP7" s="15"/>
      <c r="AQ7" s="15"/>
      <c r="AR7" s="155"/>
      <c r="AS7" s="155"/>
      <c r="AT7" s="155"/>
      <c r="AU7" s="155"/>
      <c r="AV7" s="155"/>
      <c r="AW7" s="156">
        <v>1</v>
      </c>
      <c r="AY7" s="30">
        <v>2</v>
      </c>
      <c r="AZ7" s="15"/>
      <c r="BA7" s="15"/>
      <c r="BB7" s="15"/>
      <c r="BC7" s="18" t="s">
        <v>87</v>
      </c>
      <c r="BD7" s="32">
        <v>1</v>
      </c>
      <c r="BE7" s="30">
        <v>2</v>
      </c>
      <c r="BF7" s="15"/>
      <c r="BG7" s="15"/>
      <c r="BH7" s="18" t="s">
        <v>87</v>
      </c>
      <c r="BI7" s="32">
        <v>1</v>
      </c>
    </row>
    <row r="8" spans="1:61" x14ac:dyDescent="0.25">
      <c r="A8" s="30">
        <v>4</v>
      </c>
      <c r="B8" s="15"/>
      <c r="C8" s="15"/>
      <c r="D8" s="157">
        <v>1</v>
      </c>
      <c r="E8" s="157"/>
      <c r="F8" s="125"/>
      <c r="G8" s="125"/>
      <c r="H8" s="125"/>
      <c r="I8" s="125"/>
      <c r="J8" s="15"/>
      <c r="K8" s="15"/>
      <c r="L8" s="60">
        <v>1</v>
      </c>
      <c r="M8" s="60"/>
      <c r="N8" s="59"/>
      <c r="O8" s="59"/>
      <c r="P8" s="59"/>
      <c r="Q8" s="59"/>
      <c r="R8" s="15"/>
      <c r="S8" s="15"/>
      <c r="T8" s="121">
        <v>1</v>
      </c>
      <c r="U8" s="121"/>
      <c r="V8" s="144"/>
      <c r="W8" s="144"/>
      <c r="X8" s="144"/>
      <c r="Y8" s="144"/>
      <c r="Z8" s="15"/>
      <c r="AA8" s="15"/>
      <c r="AB8" s="152"/>
      <c r="AC8" s="152"/>
      <c r="AD8" s="152"/>
      <c r="AE8" s="152">
        <v>1</v>
      </c>
      <c r="AF8" s="152"/>
      <c r="AG8" s="152"/>
      <c r="AH8" s="15"/>
      <c r="AI8" s="15"/>
      <c r="AJ8" s="61">
        <v>1</v>
      </c>
      <c r="AK8" s="61"/>
      <c r="AL8" s="61"/>
      <c r="AM8" s="61"/>
      <c r="AN8" s="61"/>
      <c r="AO8" s="61"/>
      <c r="AP8" s="15"/>
      <c r="AQ8" s="15"/>
      <c r="AR8" s="155">
        <v>1</v>
      </c>
      <c r="AS8" s="155"/>
      <c r="AT8" s="155"/>
      <c r="AU8" s="155"/>
      <c r="AV8" s="155"/>
      <c r="AW8" s="156"/>
      <c r="AY8" s="30">
        <v>3</v>
      </c>
      <c r="AZ8" s="7"/>
      <c r="BA8" s="7"/>
      <c r="BB8" s="15"/>
      <c r="BC8" s="18" t="s">
        <v>97</v>
      </c>
      <c r="BD8" s="32">
        <v>2</v>
      </c>
      <c r="BE8" s="30">
        <v>3</v>
      </c>
      <c r="BF8" s="7"/>
      <c r="BG8" s="15"/>
      <c r="BH8" s="18" t="s">
        <v>97</v>
      </c>
      <c r="BI8" s="32">
        <v>2</v>
      </c>
    </row>
    <row r="9" spans="1:61" ht="15.75" thickBot="1" x14ac:dyDescent="0.3">
      <c r="A9" s="130">
        <v>5</v>
      </c>
      <c r="B9" s="15"/>
      <c r="C9" s="15"/>
      <c r="D9" s="157">
        <v>1</v>
      </c>
      <c r="E9" s="157"/>
      <c r="F9" s="125"/>
      <c r="G9" s="125"/>
      <c r="H9" s="125"/>
      <c r="I9" s="125"/>
      <c r="J9" s="15"/>
      <c r="K9" s="15"/>
      <c r="L9" s="60">
        <v>1</v>
      </c>
      <c r="M9" s="60"/>
      <c r="N9" s="59"/>
      <c r="O9" s="59"/>
      <c r="P9" s="59"/>
      <c r="Q9" s="59"/>
      <c r="R9" s="15"/>
      <c r="S9" s="15"/>
      <c r="T9" s="121">
        <v>1</v>
      </c>
      <c r="U9" s="121"/>
      <c r="V9" s="144"/>
      <c r="W9" s="144"/>
      <c r="X9" s="144"/>
      <c r="Y9" s="144"/>
      <c r="Z9" s="15"/>
      <c r="AA9" s="15"/>
      <c r="AB9" s="152">
        <v>1</v>
      </c>
      <c r="AC9" s="152"/>
      <c r="AD9" s="152"/>
      <c r="AE9" s="152"/>
      <c r="AF9" s="152"/>
      <c r="AG9" s="152"/>
      <c r="AH9" s="15"/>
      <c r="AI9" s="15"/>
      <c r="AJ9" s="61"/>
      <c r="AK9" s="61">
        <v>1</v>
      </c>
      <c r="AL9" s="61"/>
      <c r="AM9" s="61"/>
      <c r="AN9" s="61"/>
      <c r="AO9" s="61"/>
      <c r="AP9" s="15"/>
      <c r="AQ9" s="15"/>
      <c r="AR9" s="155"/>
      <c r="AS9" s="155">
        <v>1</v>
      </c>
      <c r="AT9" s="155"/>
      <c r="AU9" s="155"/>
      <c r="AV9" s="155"/>
      <c r="AW9" s="156"/>
      <c r="AY9" s="33">
        <v>4</v>
      </c>
      <c r="AZ9" s="34"/>
      <c r="BA9" s="34"/>
      <c r="BB9" s="34"/>
      <c r="BC9" s="35" t="s">
        <v>98</v>
      </c>
      <c r="BD9" s="36">
        <v>3</v>
      </c>
      <c r="BE9" s="33">
        <v>4</v>
      </c>
      <c r="BF9" s="34"/>
      <c r="BG9" s="34"/>
      <c r="BH9" s="35" t="s">
        <v>98</v>
      </c>
      <c r="BI9" s="36">
        <v>3</v>
      </c>
    </row>
    <row r="10" spans="1:61" x14ac:dyDescent="0.25">
      <c r="A10" s="30">
        <v>6</v>
      </c>
      <c r="B10" s="15"/>
      <c r="C10" s="15"/>
      <c r="D10" s="157">
        <v>1</v>
      </c>
      <c r="E10" s="157"/>
      <c r="F10" s="125"/>
      <c r="G10" s="125"/>
      <c r="H10" s="125"/>
      <c r="I10" s="125"/>
      <c r="J10" s="15"/>
      <c r="K10" s="15"/>
      <c r="L10" s="59"/>
      <c r="M10" s="60">
        <v>1</v>
      </c>
      <c r="N10" s="59"/>
      <c r="O10" s="59"/>
      <c r="P10" s="59"/>
      <c r="Q10" s="59"/>
      <c r="R10" s="15"/>
      <c r="S10" s="15"/>
      <c r="T10" s="144"/>
      <c r="U10" s="121">
        <v>1</v>
      </c>
      <c r="V10" s="144"/>
      <c r="W10" s="144"/>
      <c r="X10" s="144"/>
      <c r="Y10" s="144"/>
      <c r="Z10" s="15"/>
      <c r="AA10" s="15"/>
      <c r="AB10" s="152"/>
      <c r="AC10" s="152"/>
      <c r="AD10" s="152">
        <v>1</v>
      </c>
      <c r="AE10" s="152"/>
      <c r="AF10" s="152"/>
      <c r="AG10" s="152"/>
      <c r="AH10" s="15"/>
      <c r="AI10" s="15"/>
      <c r="AJ10" s="61"/>
      <c r="AK10" s="61"/>
      <c r="AL10" s="61"/>
      <c r="AM10" s="61">
        <v>1</v>
      </c>
      <c r="AN10" s="61"/>
      <c r="AO10" s="61"/>
      <c r="AP10" s="15"/>
      <c r="AQ10" s="15"/>
      <c r="AR10" s="155"/>
      <c r="AS10" s="155"/>
      <c r="AT10" s="155"/>
      <c r="AU10" s="155">
        <v>1</v>
      </c>
      <c r="AV10" s="155"/>
      <c r="AW10" s="156"/>
    </row>
    <row r="11" spans="1:61" x14ac:dyDescent="0.25">
      <c r="A11" s="130">
        <v>7</v>
      </c>
      <c r="B11" s="15"/>
      <c r="C11" s="15"/>
      <c r="D11" s="157">
        <v>1</v>
      </c>
      <c r="E11" s="157"/>
      <c r="F11" s="125"/>
      <c r="G11" s="125"/>
      <c r="H11" s="125"/>
      <c r="I11" s="125"/>
      <c r="J11" s="15"/>
      <c r="K11" s="15"/>
      <c r="L11" s="60">
        <v>1</v>
      </c>
      <c r="M11" s="59"/>
      <c r="N11" s="59"/>
      <c r="O11" s="59"/>
      <c r="P11" s="59"/>
      <c r="Q11" s="59"/>
      <c r="R11" s="15"/>
      <c r="S11" s="15"/>
      <c r="T11" s="121">
        <v>1</v>
      </c>
      <c r="U11" s="144"/>
      <c r="V11" s="144"/>
      <c r="W11" s="144"/>
      <c r="X11" s="144"/>
      <c r="Y11" s="144"/>
      <c r="Z11" s="15"/>
      <c r="AA11" s="15"/>
      <c r="AB11" s="152">
        <v>1</v>
      </c>
      <c r="AC11" s="152"/>
      <c r="AD11" s="152"/>
      <c r="AE11" s="152"/>
      <c r="AF11" s="152"/>
      <c r="AG11" s="152"/>
      <c r="AH11" s="15"/>
      <c r="AI11" s="15"/>
      <c r="AJ11" s="61"/>
      <c r="AK11" s="61"/>
      <c r="AL11" s="61">
        <v>1</v>
      </c>
      <c r="AM11" s="61"/>
      <c r="AN11" s="61"/>
      <c r="AO11" s="61"/>
      <c r="AP11" s="15"/>
      <c r="AQ11" s="15"/>
      <c r="AR11" s="155">
        <v>1</v>
      </c>
      <c r="AS11" s="155"/>
      <c r="AT11" s="155"/>
      <c r="AU11" s="155"/>
      <c r="AV11" s="155"/>
      <c r="AW11" s="156"/>
    </row>
    <row r="12" spans="1:61" x14ac:dyDescent="0.25">
      <c r="A12" s="30">
        <v>8</v>
      </c>
      <c r="B12" s="15"/>
      <c r="C12" s="15"/>
      <c r="D12" s="157"/>
      <c r="E12" s="157">
        <v>1</v>
      </c>
      <c r="F12" s="125"/>
      <c r="G12" s="125"/>
      <c r="H12" s="125"/>
      <c r="I12" s="125"/>
      <c r="J12" s="15"/>
      <c r="K12" s="15"/>
      <c r="L12" s="60">
        <v>1</v>
      </c>
      <c r="M12" s="59"/>
      <c r="N12" s="59"/>
      <c r="O12" s="59"/>
      <c r="P12" s="59"/>
      <c r="Q12" s="59"/>
      <c r="R12" s="15"/>
      <c r="S12" s="15"/>
      <c r="T12" s="121"/>
      <c r="U12" s="144"/>
      <c r="V12" s="144"/>
      <c r="W12" s="144"/>
      <c r="X12" s="144"/>
      <c r="Y12" s="144">
        <v>1</v>
      </c>
      <c r="Z12" s="15"/>
      <c r="AA12" s="15"/>
      <c r="AB12" s="152"/>
      <c r="AC12" s="152">
        <v>1</v>
      </c>
      <c r="AD12" s="152"/>
      <c r="AE12" s="152"/>
      <c r="AF12" s="152"/>
      <c r="AG12" s="152"/>
      <c r="AH12" s="15"/>
      <c r="AI12" s="15"/>
      <c r="AJ12" s="61">
        <v>1</v>
      </c>
      <c r="AK12" s="61"/>
      <c r="AL12" s="61"/>
      <c r="AM12" s="61"/>
      <c r="AN12" s="61"/>
      <c r="AO12" s="61"/>
      <c r="AP12" s="15"/>
      <c r="AQ12" s="15"/>
      <c r="AR12" s="155">
        <v>1</v>
      </c>
      <c r="AS12" s="155"/>
      <c r="AT12" s="155"/>
      <c r="AU12" s="155"/>
      <c r="AV12" s="155"/>
      <c r="AW12" s="156"/>
    </row>
    <row r="13" spans="1:61" x14ac:dyDescent="0.25">
      <c r="A13" s="130">
        <v>9</v>
      </c>
      <c r="B13" s="15"/>
      <c r="C13" s="15"/>
      <c r="D13" s="157"/>
      <c r="E13" s="157">
        <v>1</v>
      </c>
      <c r="F13" s="125"/>
      <c r="G13" s="125"/>
      <c r="H13" s="125"/>
      <c r="I13" s="125"/>
      <c r="J13" s="15"/>
      <c r="K13" s="15"/>
      <c r="L13" s="60"/>
      <c r="M13" s="59"/>
      <c r="N13" s="59">
        <v>1</v>
      </c>
      <c r="O13" s="59"/>
      <c r="P13" s="59"/>
      <c r="Q13" s="59"/>
      <c r="R13" s="15"/>
      <c r="S13" s="15"/>
      <c r="T13" s="121">
        <v>1</v>
      </c>
      <c r="U13" s="144"/>
      <c r="V13" s="144"/>
      <c r="W13" s="144"/>
      <c r="X13" s="144"/>
      <c r="Y13" s="144"/>
      <c r="Z13" s="15"/>
      <c r="AA13" s="15"/>
      <c r="AB13" s="152"/>
      <c r="AC13" s="152">
        <v>1</v>
      </c>
      <c r="AD13" s="152"/>
      <c r="AE13" s="152"/>
      <c r="AF13" s="152"/>
      <c r="AG13" s="152"/>
      <c r="AH13" s="15"/>
      <c r="AI13" s="15"/>
      <c r="AJ13" s="61">
        <v>1</v>
      </c>
      <c r="AK13" s="61"/>
      <c r="AL13" s="61"/>
      <c r="AM13" s="61"/>
      <c r="AN13" s="61"/>
      <c r="AO13" s="61"/>
      <c r="AP13" s="15"/>
      <c r="AQ13" s="15"/>
      <c r="AR13" s="155">
        <v>1</v>
      </c>
      <c r="AS13" s="155"/>
      <c r="AT13" s="155"/>
      <c r="AU13" s="155"/>
      <c r="AV13" s="155"/>
      <c r="AW13" s="156"/>
    </row>
    <row r="14" spans="1:61" x14ac:dyDescent="0.25">
      <c r="A14" s="30">
        <v>10</v>
      </c>
      <c r="B14" s="15"/>
      <c r="C14" s="15"/>
      <c r="D14" s="157">
        <v>1</v>
      </c>
      <c r="E14" s="157"/>
      <c r="F14" s="125"/>
      <c r="G14" s="125"/>
      <c r="H14" s="125"/>
      <c r="I14" s="125"/>
      <c r="J14" s="15"/>
      <c r="K14" s="15"/>
      <c r="L14" s="59">
        <v>1</v>
      </c>
      <c r="M14" s="59"/>
      <c r="N14" s="59"/>
      <c r="O14" s="59"/>
      <c r="P14" s="59"/>
      <c r="Q14" s="59"/>
      <c r="R14" s="15"/>
      <c r="S14" s="15"/>
      <c r="T14" s="144">
        <v>1</v>
      </c>
      <c r="U14" s="144"/>
      <c r="V14" s="144"/>
      <c r="W14" s="144"/>
      <c r="X14" s="144"/>
      <c r="Y14" s="144"/>
      <c r="Z14" s="15"/>
      <c r="AA14" s="15"/>
      <c r="AB14" s="152">
        <v>1</v>
      </c>
      <c r="AC14" s="152"/>
      <c r="AD14" s="152"/>
      <c r="AE14" s="152"/>
      <c r="AF14" s="152"/>
      <c r="AG14" s="152"/>
      <c r="AH14" s="15"/>
      <c r="AI14" s="15"/>
      <c r="AJ14" s="61">
        <v>1</v>
      </c>
      <c r="AK14" s="61"/>
      <c r="AL14" s="61"/>
      <c r="AM14" s="61"/>
      <c r="AN14" s="61"/>
      <c r="AO14" s="61"/>
      <c r="AP14" s="15"/>
      <c r="AQ14" s="15"/>
      <c r="AR14" s="155">
        <v>1</v>
      </c>
      <c r="AS14" s="155"/>
      <c r="AT14" s="155"/>
      <c r="AU14" s="155"/>
      <c r="AV14" s="155"/>
      <c r="AW14" s="156"/>
    </row>
    <row r="15" spans="1:61" x14ac:dyDescent="0.25">
      <c r="A15" s="130">
        <v>11</v>
      </c>
      <c r="B15" s="15"/>
      <c r="C15" s="15"/>
      <c r="D15" s="157">
        <v>1</v>
      </c>
      <c r="E15" s="157"/>
      <c r="F15" s="125"/>
      <c r="G15" s="125"/>
      <c r="H15" s="125"/>
      <c r="I15" s="125"/>
      <c r="J15" s="15"/>
      <c r="K15" s="15"/>
      <c r="L15" s="59">
        <v>1</v>
      </c>
      <c r="M15" s="59"/>
      <c r="N15" s="59"/>
      <c r="O15" s="59"/>
      <c r="P15" s="59"/>
      <c r="Q15" s="59"/>
      <c r="R15" s="15"/>
      <c r="S15" s="15"/>
      <c r="T15" s="144"/>
      <c r="U15" s="144"/>
      <c r="V15" s="144"/>
      <c r="W15" s="144"/>
      <c r="X15" s="144"/>
      <c r="Y15" s="144">
        <v>1</v>
      </c>
      <c r="Z15" s="15"/>
      <c r="AA15" s="15"/>
      <c r="AB15" s="152">
        <v>1</v>
      </c>
      <c r="AC15" s="152"/>
      <c r="AD15" s="152"/>
      <c r="AE15" s="152"/>
      <c r="AF15" s="152"/>
      <c r="AG15" s="152"/>
      <c r="AH15" s="15"/>
      <c r="AI15" s="15"/>
      <c r="AJ15" s="61">
        <v>1</v>
      </c>
      <c r="AK15" s="61"/>
      <c r="AL15" s="61"/>
      <c r="AM15" s="61"/>
      <c r="AN15" s="61"/>
      <c r="AO15" s="61"/>
      <c r="AP15" s="15"/>
      <c r="AQ15" s="15"/>
      <c r="AR15" s="155">
        <v>1</v>
      </c>
      <c r="AS15" s="155"/>
      <c r="AT15" s="155"/>
      <c r="AU15" s="155"/>
      <c r="AV15" s="155"/>
      <c r="AW15" s="156"/>
    </row>
    <row r="16" spans="1:61" x14ac:dyDescent="0.25">
      <c r="A16" s="30">
        <v>12</v>
      </c>
      <c r="B16" s="15"/>
      <c r="C16" s="15"/>
      <c r="D16" s="157"/>
      <c r="E16" s="157"/>
      <c r="F16" s="125">
        <v>1</v>
      </c>
      <c r="G16" s="125"/>
      <c r="H16" s="125"/>
      <c r="I16" s="125"/>
      <c r="J16" s="15"/>
      <c r="K16" s="15"/>
      <c r="L16" s="59">
        <v>1</v>
      </c>
      <c r="M16" s="59"/>
      <c r="N16" s="59"/>
      <c r="O16" s="59"/>
      <c r="P16" s="59"/>
      <c r="Q16" s="59"/>
      <c r="R16" s="15"/>
      <c r="S16" s="15"/>
      <c r="T16" s="144">
        <v>1</v>
      </c>
      <c r="U16" s="144"/>
      <c r="V16" s="144"/>
      <c r="W16" s="144"/>
      <c r="X16" s="144"/>
      <c r="Y16" s="144"/>
      <c r="Z16" s="15"/>
      <c r="AA16" s="15"/>
      <c r="AB16" s="152">
        <v>1</v>
      </c>
      <c r="AC16" s="152"/>
      <c r="AD16" s="152"/>
      <c r="AE16" s="152"/>
      <c r="AF16" s="152"/>
      <c r="AG16" s="152"/>
      <c r="AH16" s="15"/>
      <c r="AI16" s="15"/>
      <c r="AJ16" s="61">
        <v>1</v>
      </c>
      <c r="AK16" s="61"/>
      <c r="AL16" s="61"/>
      <c r="AM16" s="61"/>
      <c r="AN16" s="61"/>
      <c r="AO16" s="61"/>
      <c r="AP16" s="15"/>
      <c r="AQ16" s="15"/>
      <c r="AR16" s="155">
        <v>1</v>
      </c>
      <c r="AS16" s="155"/>
      <c r="AT16" s="155"/>
      <c r="AU16" s="155"/>
      <c r="AV16" s="155"/>
      <c r="AW16" s="156"/>
    </row>
    <row r="17" spans="1:49" x14ac:dyDescent="0.25">
      <c r="A17" s="130">
        <v>13</v>
      </c>
      <c r="B17" s="15"/>
      <c r="C17" s="15"/>
      <c r="D17" s="157">
        <v>1</v>
      </c>
      <c r="E17" s="157"/>
      <c r="F17" s="125"/>
      <c r="G17" s="125"/>
      <c r="H17" s="125"/>
      <c r="I17" s="125"/>
      <c r="J17" s="15"/>
      <c r="K17" s="15"/>
      <c r="L17" s="59"/>
      <c r="M17" s="59"/>
      <c r="N17" s="59"/>
      <c r="O17" s="59"/>
      <c r="P17" s="59">
        <v>1</v>
      </c>
      <c r="Q17" s="59"/>
      <c r="R17" s="15"/>
      <c r="S17" s="15"/>
      <c r="T17" s="144">
        <v>1</v>
      </c>
      <c r="U17" s="144"/>
      <c r="V17" s="144"/>
      <c r="W17" s="144"/>
      <c r="X17" s="144"/>
      <c r="Y17" s="144"/>
      <c r="Z17" s="15"/>
      <c r="AA17" s="15"/>
      <c r="AB17" s="152">
        <v>1</v>
      </c>
      <c r="AC17" s="152"/>
      <c r="AD17" s="152"/>
      <c r="AE17" s="152"/>
      <c r="AF17" s="152"/>
      <c r="AG17" s="152"/>
      <c r="AH17" s="15"/>
      <c r="AI17" s="15"/>
      <c r="AJ17" s="61">
        <v>1</v>
      </c>
      <c r="AK17" s="61"/>
      <c r="AL17" s="61"/>
      <c r="AM17" s="61"/>
      <c r="AN17" s="61"/>
      <c r="AO17" s="61"/>
      <c r="AP17" s="15"/>
      <c r="AQ17" s="15"/>
      <c r="AR17" s="155">
        <v>1</v>
      </c>
      <c r="AS17" s="155"/>
      <c r="AT17" s="155"/>
      <c r="AU17" s="155"/>
      <c r="AV17" s="155"/>
      <c r="AW17" s="156"/>
    </row>
    <row r="18" spans="1:49" x14ac:dyDescent="0.25">
      <c r="A18" s="30">
        <v>14</v>
      </c>
      <c r="B18" s="15"/>
      <c r="C18" s="15"/>
      <c r="D18" s="157">
        <v>1</v>
      </c>
      <c r="E18" s="157"/>
      <c r="F18" s="125"/>
      <c r="G18" s="125"/>
      <c r="H18" s="125"/>
      <c r="I18" s="125"/>
      <c r="J18" s="15"/>
      <c r="K18" s="15"/>
      <c r="L18" s="59">
        <v>1</v>
      </c>
      <c r="M18" s="59"/>
      <c r="N18" s="59"/>
      <c r="O18" s="59"/>
      <c r="P18" s="59"/>
      <c r="Q18" s="59"/>
      <c r="R18" s="15"/>
      <c r="S18" s="15"/>
      <c r="T18" s="144">
        <v>1</v>
      </c>
      <c r="U18" s="144"/>
      <c r="V18" s="144"/>
      <c r="W18" s="144"/>
      <c r="X18" s="144"/>
      <c r="Y18" s="144"/>
      <c r="Z18" s="15"/>
      <c r="AA18" s="15"/>
      <c r="AB18" s="152">
        <v>1</v>
      </c>
      <c r="AC18" s="152"/>
      <c r="AD18" s="152"/>
      <c r="AE18" s="152"/>
      <c r="AF18" s="152"/>
      <c r="AG18" s="152"/>
      <c r="AH18" s="15"/>
      <c r="AI18" s="15"/>
      <c r="AJ18" s="61">
        <v>1</v>
      </c>
      <c r="AK18" s="61"/>
      <c r="AL18" s="61"/>
      <c r="AM18" s="61"/>
      <c r="AN18" s="61"/>
      <c r="AO18" s="61"/>
      <c r="AP18" s="15"/>
      <c r="AQ18" s="15"/>
      <c r="AR18" s="155">
        <v>1</v>
      </c>
      <c r="AS18" s="155"/>
      <c r="AT18" s="155"/>
      <c r="AU18" s="155"/>
      <c r="AV18" s="155"/>
      <c r="AW18" s="156"/>
    </row>
    <row r="19" spans="1:49" x14ac:dyDescent="0.25">
      <c r="A19" s="130">
        <v>15</v>
      </c>
      <c r="B19" s="15"/>
      <c r="C19" s="15"/>
      <c r="D19" s="157">
        <v>1</v>
      </c>
      <c r="E19" s="157"/>
      <c r="F19" s="125"/>
      <c r="G19" s="125"/>
      <c r="H19" s="125"/>
      <c r="I19" s="125"/>
      <c r="J19" s="15"/>
      <c r="K19" s="15"/>
      <c r="L19" s="59">
        <v>1</v>
      </c>
      <c r="M19" s="59"/>
      <c r="N19" s="59"/>
      <c r="O19" s="59"/>
      <c r="P19" s="59"/>
      <c r="Q19" s="59"/>
      <c r="R19" s="15"/>
      <c r="S19" s="15"/>
      <c r="T19" s="144">
        <v>1</v>
      </c>
      <c r="U19" s="144"/>
      <c r="V19" s="144"/>
      <c r="W19" s="144"/>
      <c r="X19" s="144"/>
      <c r="Y19" s="144"/>
      <c r="Z19" s="15"/>
      <c r="AA19" s="15"/>
      <c r="AB19" s="152">
        <v>1</v>
      </c>
      <c r="AC19" s="152"/>
      <c r="AD19" s="152"/>
      <c r="AE19" s="152"/>
      <c r="AF19" s="152"/>
      <c r="AG19" s="152"/>
      <c r="AH19" s="15"/>
      <c r="AI19" s="15"/>
      <c r="AJ19" s="61">
        <v>1</v>
      </c>
      <c r="AK19" s="61"/>
      <c r="AL19" s="61"/>
      <c r="AM19" s="61"/>
      <c r="AN19" s="61"/>
      <c r="AO19" s="61"/>
      <c r="AP19" s="15"/>
      <c r="AQ19" s="15"/>
      <c r="AR19" s="155">
        <v>1</v>
      </c>
      <c r="AS19" s="155"/>
      <c r="AT19" s="155"/>
      <c r="AU19" s="155"/>
      <c r="AV19" s="155"/>
      <c r="AW19" s="156"/>
    </row>
    <row r="20" spans="1:49" x14ac:dyDescent="0.25">
      <c r="A20" s="30">
        <v>16</v>
      </c>
      <c r="B20" s="15"/>
      <c r="C20" s="15"/>
      <c r="D20" s="157"/>
      <c r="E20" s="157"/>
      <c r="F20" s="125"/>
      <c r="G20" s="125">
        <v>1</v>
      </c>
      <c r="H20" s="125"/>
      <c r="I20" s="125"/>
      <c r="J20" s="15"/>
      <c r="K20" s="15"/>
      <c r="L20" s="59"/>
      <c r="M20" s="59"/>
      <c r="N20" s="59"/>
      <c r="O20" s="59">
        <v>1</v>
      </c>
      <c r="P20" s="59"/>
      <c r="Q20" s="59"/>
      <c r="R20" s="15"/>
      <c r="S20" s="15"/>
      <c r="T20" s="144"/>
      <c r="U20" s="144"/>
      <c r="V20" s="144"/>
      <c r="W20" s="144">
        <v>1</v>
      </c>
      <c r="X20" s="144"/>
      <c r="Y20" s="144"/>
      <c r="Z20" s="15"/>
      <c r="AA20" s="15"/>
      <c r="AB20" s="152">
        <v>1</v>
      </c>
      <c r="AC20" s="152"/>
      <c r="AD20" s="152"/>
      <c r="AE20" s="152"/>
      <c r="AF20" s="152"/>
      <c r="AG20" s="152"/>
      <c r="AH20" s="15"/>
      <c r="AI20" s="15"/>
      <c r="AJ20" s="61">
        <v>1</v>
      </c>
      <c r="AK20" s="61"/>
      <c r="AL20" s="61"/>
      <c r="AM20" s="61"/>
      <c r="AN20" s="61"/>
      <c r="AO20" s="61"/>
      <c r="AP20" s="15"/>
      <c r="AQ20" s="15"/>
      <c r="AR20" s="155">
        <v>1</v>
      </c>
      <c r="AS20" s="155"/>
      <c r="AT20" s="155"/>
      <c r="AU20" s="155"/>
      <c r="AV20" s="155"/>
      <c r="AW20" s="156"/>
    </row>
    <row r="21" spans="1:49" x14ac:dyDescent="0.25">
      <c r="A21" s="130">
        <v>17</v>
      </c>
      <c r="B21" s="15"/>
      <c r="C21" s="15"/>
      <c r="D21" s="157">
        <v>1</v>
      </c>
      <c r="E21" s="157"/>
      <c r="F21" s="125"/>
      <c r="G21" s="125"/>
      <c r="H21" s="125"/>
      <c r="I21" s="125"/>
      <c r="J21" s="15"/>
      <c r="K21" s="15"/>
      <c r="L21" s="59">
        <v>1</v>
      </c>
      <c r="M21" s="59"/>
      <c r="N21" s="59"/>
      <c r="O21" s="59"/>
      <c r="P21" s="59"/>
      <c r="Q21" s="59"/>
      <c r="R21" s="15"/>
      <c r="S21" s="15"/>
      <c r="T21" s="144">
        <v>1</v>
      </c>
      <c r="U21" s="144"/>
      <c r="V21" s="144"/>
      <c r="W21" s="144"/>
      <c r="X21" s="144"/>
      <c r="Y21" s="144"/>
      <c r="Z21" s="15"/>
      <c r="AA21" s="15"/>
      <c r="AB21" s="152">
        <v>1</v>
      </c>
      <c r="AC21" s="152"/>
      <c r="AD21" s="152"/>
      <c r="AE21" s="152"/>
      <c r="AF21" s="152"/>
      <c r="AG21" s="152"/>
      <c r="AH21" s="15"/>
      <c r="AI21" s="15"/>
      <c r="AJ21" s="61">
        <v>1</v>
      </c>
      <c r="AK21" s="61"/>
      <c r="AL21" s="61"/>
      <c r="AM21" s="61"/>
      <c r="AN21" s="61"/>
      <c r="AO21" s="61"/>
      <c r="AP21" s="15"/>
      <c r="AQ21" s="15"/>
      <c r="AR21" s="155">
        <v>1</v>
      </c>
      <c r="AS21" s="155"/>
      <c r="AT21" s="155"/>
      <c r="AU21" s="155"/>
      <c r="AV21" s="155"/>
      <c r="AW21" s="156"/>
    </row>
    <row r="22" spans="1:49" x14ac:dyDescent="0.25">
      <c r="A22" s="30">
        <v>18</v>
      </c>
      <c r="B22" s="15"/>
      <c r="C22" s="15"/>
      <c r="D22" s="157">
        <v>1</v>
      </c>
      <c r="E22" s="157"/>
      <c r="F22" s="125"/>
      <c r="G22" s="125"/>
      <c r="H22" s="125"/>
      <c r="I22" s="125"/>
      <c r="J22" s="15"/>
      <c r="K22" s="15"/>
      <c r="L22" s="59"/>
      <c r="M22" s="59"/>
      <c r="N22" s="59"/>
      <c r="O22" s="59"/>
      <c r="P22" s="59">
        <v>1</v>
      </c>
      <c r="Q22" s="59"/>
      <c r="R22" s="15"/>
      <c r="S22" s="15"/>
      <c r="T22" s="144"/>
      <c r="U22" s="144"/>
      <c r="V22" s="144"/>
      <c r="W22" s="144"/>
      <c r="X22" s="144">
        <v>1</v>
      </c>
      <c r="Y22" s="144"/>
      <c r="Z22" s="15"/>
      <c r="AA22" s="15"/>
      <c r="AB22" s="152">
        <v>1</v>
      </c>
      <c r="AC22" s="152"/>
      <c r="AD22" s="152"/>
      <c r="AE22" s="152"/>
      <c r="AF22" s="152"/>
      <c r="AG22" s="152"/>
      <c r="AH22" s="15"/>
      <c r="AI22" s="15"/>
      <c r="AJ22" s="61">
        <v>1</v>
      </c>
      <c r="AK22" s="61"/>
      <c r="AL22" s="61"/>
      <c r="AM22" s="61"/>
      <c r="AN22" s="61"/>
      <c r="AO22" s="61"/>
      <c r="AP22" s="15"/>
      <c r="AQ22" s="15"/>
      <c r="AR22" s="155">
        <v>1</v>
      </c>
      <c r="AS22" s="155"/>
      <c r="AT22" s="155"/>
      <c r="AU22" s="155"/>
      <c r="AV22" s="155"/>
      <c r="AW22" s="156"/>
    </row>
    <row r="23" spans="1:49" x14ac:dyDescent="0.25">
      <c r="A23" s="130">
        <v>19</v>
      </c>
      <c r="B23" s="15"/>
      <c r="C23" s="15"/>
      <c r="D23" s="157"/>
      <c r="E23" s="157"/>
      <c r="F23" s="125"/>
      <c r="G23" s="125"/>
      <c r="H23" s="125"/>
      <c r="I23" s="125">
        <v>1</v>
      </c>
      <c r="J23" s="15"/>
      <c r="K23" s="15"/>
      <c r="L23" s="59"/>
      <c r="M23" s="59"/>
      <c r="N23" s="59"/>
      <c r="O23" s="59"/>
      <c r="P23" s="59"/>
      <c r="Q23" s="59">
        <v>1</v>
      </c>
      <c r="R23" s="15"/>
      <c r="S23" s="15"/>
      <c r="T23" s="144">
        <v>1</v>
      </c>
      <c r="U23" s="144"/>
      <c r="V23" s="144"/>
      <c r="W23" s="144"/>
      <c r="X23" s="144"/>
      <c r="Y23" s="144"/>
      <c r="Z23" s="15"/>
      <c r="AA23" s="15"/>
      <c r="AB23" s="152">
        <v>1</v>
      </c>
      <c r="AC23" s="152"/>
      <c r="AD23" s="152"/>
      <c r="AE23" s="152"/>
      <c r="AF23" s="152"/>
      <c r="AG23" s="152"/>
      <c r="AH23" s="15"/>
      <c r="AI23" s="15"/>
      <c r="AJ23" s="61">
        <v>1</v>
      </c>
      <c r="AK23" s="61"/>
      <c r="AL23" s="61"/>
      <c r="AM23" s="61"/>
      <c r="AN23" s="61"/>
      <c r="AO23" s="61"/>
      <c r="AP23" s="15"/>
      <c r="AQ23" s="15"/>
      <c r="AR23" s="155">
        <v>1</v>
      </c>
      <c r="AS23" s="155"/>
      <c r="AT23" s="155"/>
      <c r="AU23" s="155"/>
      <c r="AV23" s="155"/>
      <c r="AW23" s="156"/>
    </row>
    <row r="24" spans="1:49" x14ac:dyDescent="0.25">
      <c r="A24" s="30">
        <v>20</v>
      </c>
      <c r="B24" s="15"/>
      <c r="C24" s="15"/>
      <c r="D24" s="157">
        <v>1</v>
      </c>
      <c r="E24" s="157"/>
      <c r="F24" s="125"/>
      <c r="G24" s="125"/>
      <c r="H24" s="125"/>
      <c r="I24" s="125"/>
      <c r="J24" s="15"/>
      <c r="K24" s="15"/>
      <c r="L24" s="59">
        <v>1</v>
      </c>
      <c r="M24" s="59"/>
      <c r="N24" s="59"/>
      <c r="O24" s="59"/>
      <c r="P24" s="59"/>
      <c r="Q24" s="59"/>
      <c r="R24" s="15"/>
      <c r="S24" s="15"/>
      <c r="T24" s="144">
        <v>1</v>
      </c>
      <c r="U24" s="144"/>
      <c r="V24" s="144"/>
      <c r="W24" s="144"/>
      <c r="X24" s="144"/>
      <c r="Y24" s="144"/>
      <c r="Z24" s="15"/>
      <c r="AA24" s="15"/>
      <c r="AB24" s="152">
        <v>1</v>
      </c>
      <c r="AC24" s="152"/>
      <c r="AD24" s="152"/>
      <c r="AE24" s="152"/>
      <c r="AF24" s="152"/>
      <c r="AG24" s="152"/>
      <c r="AH24" s="15"/>
      <c r="AI24" s="15"/>
      <c r="AJ24" s="61">
        <v>1</v>
      </c>
      <c r="AK24" s="61"/>
      <c r="AL24" s="61"/>
      <c r="AM24" s="61"/>
      <c r="AN24" s="61"/>
      <c r="AO24" s="61"/>
      <c r="AP24" s="15"/>
      <c r="AQ24" s="15"/>
      <c r="AR24" s="155">
        <v>1</v>
      </c>
      <c r="AS24" s="155"/>
      <c r="AT24" s="155"/>
      <c r="AU24" s="155"/>
      <c r="AV24" s="155"/>
      <c r="AW24" s="156"/>
    </row>
    <row r="25" spans="1:49" x14ac:dyDescent="0.25">
      <c r="A25" s="130">
        <v>21</v>
      </c>
      <c r="B25" s="15"/>
      <c r="C25" s="15"/>
      <c r="D25" s="157">
        <v>1</v>
      </c>
      <c r="E25" s="157"/>
      <c r="F25" s="125"/>
      <c r="G25" s="125"/>
      <c r="H25" s="125"/>
      <c r="I25" s="125"/>
      <c r="J25" s="15"/>
      <c r="K25" s="15"/>
      <c r="L25" s="59"/>
      <c r="M25" s="59"/>
      <c r="N25" s="59">
        <v>1</v>
      </c>
      <c r="O25" s="59"/>
      <c r="P25" s="59"/>
      <c r="Q25" s="59"/>
      <c r="R25" s="15"/>
      <c r="S25" s="15"/>
      <c r="T25" s="144"/>
      <c r="U25" s="144">
        <v>1</v>
      </c>
      <c r="V25" s="144"/>
      <c r="W25" s="144"/>
      <c r="X25" s="144"/>
      <c r="Y25" s="144"/>
      <c r="Z25" s="15"/>
      <c r="AA25" s="15"/>
      <c r="AB25" s="150">
        <v>1</v>
      </c>
      <c r="AC25" s="152"/>
      <c r="AD25" s="152"/>
      <c r="AE25" s="152"/>
      <c r="AF25" s="152"/>
      <c r="AG25" s="152"/>
      <c r="AH25" s="15"/>
      <c r="AI25" s="15"/>
      <c r="AJ25" s="61"/>
      <c r="AK25" s="61">
        <v>1</v>
      </c>
      <c r="AL25" s="61"/>
      <c r="AM25" s="61"/>
      <c r="AN25" s="61"/>
      <c r="AO25" s="61"/>
      <c r="AP25" s="15"/>
      <c r="AQ25" s="15"/>
      <c r="AR25" s="18">
        <v>1</v>
      </c>
      <c r="AS25" s="155"/>
      <c r="AT25" s="155"/>
      <c r="AU25" s="155"/>
      <c r="AV25" s="155"/>
      <c r="AW25" s="156"/>
    </row>
    <row r="26" spans="1:49" x14ac:dyDescent="0.25">
      <c r="A26" s="30">
        <v>22</v>
      </c>
      <c r="B26" s="15"/>
      <c r="C26" s="15"/>
      <c r="D26" s="157">
        <v>1</v>
      </c>
      <c r="E26" s="157"/>
      <c r="F26" s="125"/>
      <c r="G26" s="125"/>
      <c r="H26" s="125"/>
      <c r="I26" s="125"/>
      <c r="J26" s="15"/>
      <c r="K26" s="15"/>
      <c r="L26" s="60">
        <v>1</v>
      </c>
      <c r="M26" s="59"/>
      <c r="N26" s="59"/>
      <c r="O26" s="59"/>
      <c r="P26" s="59"/>
      <c r="Q26" s="59"/>
      <c r="R26" s="15"/>
      <c r="S26" s="15"/>
      <c r="T26" s="144">
        <v>1</v>
      </c>
      <c r="U26" s="144"/>
      <c r="V26" s="144"/>
      <c r="W26" s="144"/>
      <c r="X26" s="144"/>
      <c r="Y26" s="144"/>
      <c r="Z26" s="15"/>
      <c r="AA26" s="15"/>
      <c r="AB26" s="150">
        <v>1</v>
      </c>
      <c r="AC26" s="152"/>
      <c r="AD26" s="152"/>
      <c r="AE26" s="152"/>
      <c r="AF26" s="152"/>
      <c r="AG26" s="152"/>
      <c r="AH26" s="15"/>
      <c r="AI26" s="15"/>
      <c r="AJ26" s="61"/>
      <c r="AK26" s="61"/>
      <c r="AL26" s="61">
        <v>1</v>
      </c>
      <c r="AM26" s="61"/>
      <c r="AN26" s="61"/>
      <c r="AO26" s="61"/>
      <c r="AP26" s="15"/>
      <c r="AQ26" s="15"/>
      <c r="AR26" s="18">
        <v>1</v>
      </c>
      <c r="AS26" s="155"/>
      <c r="AT26" s="155"/>
      <c r="AU26" s="155"/>
      <c r="AV26" s="155"/>
      <c r="AW26" s="156"/>
    </row>
    <row r="27" spans="1:49" x14ac:dyDescent="0.25">
      <c r="A27" s="130">
        <v>23</v>
      </c>
      <c r="B27" s="15"/>
      <c r="C27" s="15"/>
      <c r="D27" s="157">
        <v>1</v>
      </c>
      <c r="E27" s="157"/>
      <c r="F27" s="125"/>
      <c r="G27" s="125"/>
      <c r="H27" s="125"/>
      <c r="I27" s="125"/>
      <c r="J27" s="15"/>
      <c r="K27" s="15"/>
      <c r="L27" s="60">
        <v>1</v>
      </c>
      <c r="M27" s="59"/>
      <c r="N27" s="59"/>
      <c r="O27" s="59"/>
      <c r="P27" s="59"/>
      <c r="Q27" s="59"/>
      <c r="R27" s="15"/>
      <c r="S27" s="15"/>
      <c r="T27" s="121">
        <v>1</v>
      </c>
      <c r="U27" s="144"/>
      <c r="V27" s="144"/>
      <c r="W27" s="144"/>
      <c r="X27" s="144"/>
      <c r="Y27" s="144"/>
      <c r="Z27" s="15"/>
      <c r="AA27" s="15"/>
      <c r="AB27" s="150">
        <v>1</v>
      </c>
      <c r="AC27" s="152"/>
      <c r="AD27" s="152"/>
      <c r="AE27" s="152"/>
      <c r="AF27" s="152"/>
      <c r="AG27" s="152"/>
      <c r="AH27" s="15"/>
      <c r="AI27" s="15"/>
      <c r="AJ27" s="145">
        <v>1</v>
      </c>
      <c r="AK27" s="61"/>
      <c r="AL27" s="61"/>
      <c r="AM27" s="61"/>
      <c r="AN27" s="61"/>
      <c r="AO27" s="61"/>
      <c r="AP27" s="15"/>
      <c r="AQ27" s="15"/>
      <c r="AR27" s="18">
        <v>1</v>
      </c>
      <c r="AS27" s="155"/>
      <c r="AT27" s="155"/>
      <c r="AU27" s="155"/>
      <c r="AV27" s="155"/>
      <c r="AW27" s="156"/>
    </row>
    <row r="28" spans="1:49" x14ac:dyDescent="0.25">
      <c r="A28" s="30">
        <v>24</v>
      </c>
      <c r="B28" s="15"/>
      <c r="C28" s="15"/>
      <c r="D28" s="157">
        <v>1</v>
      </c>
      <c r="E28" s="157"/>
      <c r="F28" s="125"/>
      <c r="G28" s="125"/>
      <c r="H28" s="125"/>
      <c r="I28" s="125"/>
      <c r="J28" s="15"/>
      <c r="K28" s="15"/>
      <c r="L28" s="60">
        <v>1</v>
      </c>
      <c r="M28" s="59"/>
      <c r="N28" s="59"/>
      <c r="O28" s="59"/>
      <c r="P28" s="59"/>
      <c r="Q28" s="59"/>
      <c r="R28" s="15"/>
      <c r="S28" s="15"/>
      <c r="T28" s="121">
        <v>1</v>
      </c>
      <c r="U28" s="144"/>
      <c r="V28" s="144"/>
      <c r="W28" s="144"/>
      <c r="X28" s="144"/>
      <c r="Y28" s="144"/>
      <c r="Z28" s="15"/>
      <c r="AA28" s="15"/>
      <c r="AB28" s="150">
        <v>1</v>
      </c>
      <c r="AC28" s="152"/>
      <c r="AD28" s="152"/>
      <c r="AE28" s="152"/>
      <c r="AF28" s="152"/>
      <c r="AG28" s="152"/>
      <c r="AH28" s="15"/>
      <c r="AI28" s="15"/>
      <c r="AJ28" s="145">
        <v>1</v>
      </c>
      <c r="AK28" s="61"/>
      <c r="AL28" s="61"/>
      <c r="AM28" s="61"/>
      <c r="AN28" s="61"/>
      <c r="AO28" s="61"/>
      <c r="AP28" s="15"/>
      <c r="AQ28" s="15"/>
      <c r="AR28" s="18">
        <v>1</v>
      </c>
      <c r="AS28" s="155"/>
      <c r="AT28" s="155"/>
      <c r="AU28" s="155"/>
      <c r="AV28" s="155"/>
      <c r="AW28" s="156"/>
    </row>
    <row r="29" spans="1:49" x14ac:dyDescent="0.25">
      <c r="A29" s="130">
        <v>25</v>
      </c>
      <c r="B29" s="15"/>
      <c r="C29" s="15"/>
      <c r="D29" s="157">
        <v>1</v>
      </c>
      <c r="E29" s="157"/>
      <c r="F29" s="125"/>
      <c r="G29" s="125"/>
      <c r="H29" s="125"/>
      <c r="I29" s="125"/>
      <c r="J29" s="15"/>
      <c r="K29" s="15"/>
      <c r="L29" s="60">
        <v>1</v>
      </c>
      <c r="M29" s="59"/>
      <c r="N29" s="59"/>
      <c r="O29" s="59"/>
      <c r="P29" s="59"/>
      <c r="Q29" s="59"/>
      <c r="R29" s="15"/>
      <c r="S29" s="15"/>
      <c r="T29" s="121">
        <v>1</v>
      </c>
      <c r="U29" s="144"/>
      <c r="V29" s="144"/>
      <c r="W29" s="144"/>
      <c r="X29" s="144"/>
      <c r="Y29" s="144"/>
      <c r="Z29" s="15"/>
      <c r="AA29" s="15"/>
      <c r="AB29" s="150">
        <v>1</v>
      </c>
      <c r="AC29" s="152"/>
      <c r="AD29" s="152"/>
      <c r="AE29" s="152"/>
      <c r="AF29" s="152"/>
      <c r="AG29" s="152"/>
      <c r="AH29" s="15"/>
      <c r="AI29" s="15"/>
      <c r="AJ29" s="145"/>
      <c r="AK29" s="61"/>
      <c r="AL29" s="61"/>
      <c r="AM29" s="61"/>
      <c r="AN29" s="61"/>
      <c r="AO29" s="61">
        <v>1</v>
      </c>
      <c r="AP29" s="15"/>
      <c r="AQ29" s="15"/>
      <c r="AR29" s="18">
        <v>1</v>
      </c>
      <c r="AS29" s="155"/>
      <c r="AT29" s="155"/>
      <c r="AU29" s="155"/>
      <c r="AV29" s="155"/>
      <c r="AW29" s="156"/>
    </row>
    <row r="30" spans="1:49" x14ac:dyDescent="0.25">
      <c r="A30" s="30">
        <v>26</v>
      </c>
      <c r="B30" s="15"/>
      <c r="C30" s="15"/>
      <c r="D30" s="157">
        <v>1</v>
      </c>
      <c r="E30" s="157"/>
      <c r="F30" s="125"/>
      <c r="G30" s="125"/>
      <c r="H30" s="125"/>
      <c r="I30" s="125"/>
      <c r="J30" s="15"/>
      <c r="K30" s="15"/>
      <c r="L30" s="60">
        <v>1</v>
      </c>
      <c r="M30" s="59"/>
      <c r="N30" s="59"/>
      <c r="O30" s="59"/>
      <c r="P30" s="59"/>
      <c r="Q30" s="59"/>
      <c r="R30" s="15"/>
      <c r="S30" s="15"/>
      <c r="T30" s="121">
        <v>1</v>
      </c>
      <c r="U30" s="144"/>
      <c r="V30" s="144"/>
      <c r="W30" s="144"/>
      <c r="X30" s="144"/>
      <c r="Y30" s="144"/>
      <c r="Z30" s="15"/>
      <c r="AA30" s="15"/>
      <c r="AB30" s="150">
        <v>1</v>
      </c>
      <c r="AC30" s="152"/>
      <c r="AD30" s="152"/>
      <c r="AE30" s="152"/>
      <c r="AF30" s="152"/>
      <c r="AG30" s="152"/>
      <c r="AH30" s="15"/>
      <c r="AI30" s="15"/>
      <c r="AJ30" s="145">
        <v>1</v>
      </c>
      <c r="AK30" s="61"/>
      <c r="AL30" s="61"/>
      <c r="AM30" s="61"/>
      <c r="AN30" s="61"/>
      <c r="AO30" s="61"/>
      <c r="AP30" s="15"/>
      <c r="AQ30" s="15"/>
      <c r="AR30" s="18">
        <v>1</v>
      </c>
      <c r="AS30" s="155"/>
      <c r="AT30" s="155"/>
      <c r="AU30" s="155"/>
      <c r="AV30" s="155"/>
      <c r="AW30" s="156"/>
    </row>
    <row r="31" spans="1:49" x14ac:dyDescent="0.25">
      <c r="A31" s="130">
        <v>27</v>
      </c>
      <c r="B31" s="15"/>
      <c r="C31" s="15"/>
      <c r="D31" s="157">
        <v>1</v>
      </c>
      <c r="E31" s="157"/>
      <c r="F31" s="125"/>
      <c r="G31" s="125"/>
      <c r="H31" s="125"/>
      <c r="I31" s="125"/>
      <c r="J31" s="15"/>
      <c r="K31" s="15"/>
      <c r="L31" s="60">
        <v>1</v>
      </c>
      <c r="M31" s="59"/>
      <c r="N31" s="59"/>
      <c r="O31" s="59"/>
      <c r="P31" s="59"/>
      <c r="Q31" s="59"/>
      <c r="R31" s="15"/>
      <c r="S31" s="15"/>
      <c r="T31" s="121">
        <v>1</v>
      </c>
      <c r="U31" s="144"/>
      <c r="V31" s="144"/>
      <c r="W31" s="144"/>
      <c r="X31" s="144"/>
      <c r="Y31" s="144"/>
      <c r="Z31" s="15"/>
      <c r="AA31" s="15"/>
      <c r="AB31" s="150">
        <v>1</v>
      </c>
      <c r="AC31" s="152"/>
      <c r="AD31" s="152"/>
      <c r="AE31" s="152"/>
      <c r="AF31" s="152"/>
      <c r="AG31" s="152"/>
      <c r="AH31" s="15"/>
      <c r="AI31" s="15"/>
      <c r="AJ31" s="145"/>
      <c r="AK31" s="61"/>
      <c r="AL31" s="61"/>
      <c r="AM31" s="61"/>
      <c r="AN31" s="61"/>
      <c r="AO31" s="61">
        <v>1</v>
      </c>
      <c r="AP31" s="15"/>
      <c r="AQ31" s="15"/>
      <c r="AR31" s="18"/>
      <c r="AS31" s="155"/>
      <c r="AT31" s="155"/>
      <c r="AU31" s="155"/>
      <c r="AV31" s="155"/>
      <c r="AW31" s="156">
        <v>1</v>
      </c>
    </row>
    <row r="32" spans="1:49" x14ac:dyDescent="0.25">
      <c r="A32" s="30">
        <v>28</v>
      </c>
      <c r="B32" s="15"/>
      <c r="C32" s="15"/>
      <c r="D32" s="157">
        <v>1</v>
      </c>
      <c r="E32" s="157"/>
      <c r="F32" s="125"/>
      <c r="G32" s="125"/>
      <c r="H32" s="125"/>
      <c r="I32" s="125"/>
      <c r="J32" s="15"/>
      <c r="K32" s="15"/>
      <c r="L32" s="60">
        <v>1</v>
      </c>
      <c r="M32" s="59"/>
      <c r="N32" s="59"/>
      <c r="O32" s="59"/>
      <c r="P32" s="59"/>
      <c r="Q32" s="59"/>
      <c r="R32" s="15"/>
      <c r="S32" s="15"/>
      <c r="T32" s="121">
        <v>1</v>
      </c>
      <c r="U32" s="144"/>
      <c r="V32" s="144"/>
      <c r="W32" s="144"/>
      <c r="X32" s="144"/>
      <c r="Y32" s="144"/>
      <c r="Z32" s="15"/>
      <c r="AA32" s="15"/>
      <c r="AB32" s="150">
        <v>1</v>
      </c>
      <c r="AC32" s="152"/>
      <c r="AD32" s="152"/>
      <c r="AE32" s="152"/>
      <c r="AF32" s="152"/>
      <c r="AG32" s="152"/>
      <c r="AH32" s="15"/>
      <c r="AI32" s="15"/>
      <c r="AJ32" s="145">
        <v>1</v>
      </c>
      <c r="AK32" s="61"/>
      <c r="AL32" s="61"/>
      <c r="AM32" s="61"/>
      <c r="AN32" s="61"/>
      <c r="AO32" s="61"/>
      <c r="AP32" s="15"/>
      <c r="AQ32" s="15"/>
      <c r="AR32" s="18">
        <v>1</v>
      </c>
      <c r="AS32" s="155"/>
      <c r="AT32" s="155"/>
      <c r="AU32" s="155"/>
      <c r="AV32" s="155"/>
      <c r="AW32" s="156"/>
    </row>
    <row r="33" spans="1:49" x14ac:dyDescent="0.25">
      <c r="A33" s="130">
        <v>29</v>
      </c>
      <c r="B33" s="15"/>
      <c r="C33" s="15"/>
      <c r="D33" s="157">
        <v>1</v>
      </c>
      <c r="E33" s="157"/>
      <c r="F33" s="125"/>
      <c r="G33" s="125"/>
      <c r="H33" s="125"/>
      <c r="I33" s="125"/>
      <c r="J33" s="15"/>
      <c r="K33" s="15"/>
      <c r="L33" s="59">
        <v>1</v>
      </c>
      <c r="M33" s="59"/>
      <c r="N33" s="59"/>
      <c r="O33" s="59"/>
      <c r="P33" s="59"/>
      <c r="Q33" s="59"/>
      <c r="R33" s="15"/>
      <c r="S33" s="15"/>
      <c r="T33" s="144">
        <v>1</v>
      </c>
      <c r="U33" s="144"/>
      <c r="V33" s="144"/>
      <c r="W33" s="144"/>
      <c r="X33" s="144"/>
      <c r="Y33" s="144"/>
      <c r="Z33" s="15"/>
      <c r="AA33" s="15"/>
      <c r="AB33" s="152">
        <v>1</v>
      </c>
      <c r="AC33" s="152"/>
      <c r="AD33" s="152"/>
      <c r="AE33" s="152"/>
      <c r="AF33" s="152"/>
      <c r="AG33" s="152"/>
      <c r="AH33" s="15"/>
      <c r="AI33" s="15"/>
      <c r="AJ33" s="61">
        <v>1</v>
      </c>
      <c r="AK33" s="61"/>
      <c r="AL33" s="61"/>
      <c r="AM33" s="61"/>
      <c r="AN33" s="61"/>
      <c r="AO33" s="61"/>
      <c r="AP33" s="15"/>
      <c r="AQ33" s="15"/>
      <c r="AR33" s="155">
        <v>1</v>
      </c>
      <c r="AS33" s="155"/>
      <c r="AT33" s="155"/>
      <c r="AU33" s="155"/>
      <c r="AV33" s="155"/>
      <c r="AW33" s="156"/>
    </row>
    <row r="34" spans="1:49" x14ac:dyDescent="0.25">
      <c r="A34" s="30">
        <v>30</v>
      </c>
      <c r="B34" s="15"/>
      <c r="C34" s="15"/>
      <c r="D34" s="157"/>
      <c r="E34" s="157"/>
      <c r="F34" s="125"/>
      <c r="G34" s="125">
        <v>1</v>
      </c>
      <c r="H34" s="125"/>
      <c r="I34" s="125"/>
      <c r="J34" s="15"/>
      <c r="K34" s="15"/>
      <c r="L34" s="59"/>
      <c r="M34" s="59"/>
      <c r="N34" s="59"/>
      <c r="O34" s="59">
        <v>1</v>
      </c>
      <c r="P34" s="59"/>
      <c r="Q34" s="59"/>
      <c r="R34" s="15"/>
      <c r="S34" s="15"/>
      <c r="T34" s="144"/>
      <c r="U34" s="144"/>
      <c r="V34" s="144"/>
      <c r="W34" s="144">
        <v>1</v>
      </c>
      <c r="X34" s="144"/>
      <c r="Y34" s="144"/>
      <c r="Z34" s="15"/>
      <c r="AA34" s="15"/>
      <c r="AB34" s="152">
        <v>1</v>
      </c>
      <c r="AC34" s="152"/>
      <c r="AD34" s="152"/>
      <c r="AE34" s="152"/>
      <c r="AF34" s="152"/>
      <c r="AG34" s="152"/>
      <c r="AH34" s="15"/>
      <c r="AI34" s="15"/>
      <c r="AJ34" s="61">
        <v>1</v>
      </c>
      <c r="AK34" s="61"/>
      <c r="AL34" s="61"/>
      <c r="AM34" s="61"/>
      <c r="AN34" s="61"/>
      <c r="AO34" s="61"/>
      <c r="AP34" s="15"/>
      <c r="AQ34" s="15"/>
      <c r="AR34" s="155">
        <v>1</v>
      </c>
      <c r="AS34" s="155"/>
      <c r="AT34" s="155"/>
      <c r="AU34" s="155"/>
      <c r="AV34" s="155"/>
      <c r="AW34" s="156"/>
    </row>
    <row r="35" spans="1:49" x14ac:dyDescent="0.25">
      <c r="A35" s="130">
        <v>31</v>
      </c>
      <c r="B35" s="15"/>
      <c r="C35" s="15"/>
      <c r="D35" s="157">
        <v>1</v>
      </c>
      <c r="E35" s="157"/>
      <c r="F35" s="125"/>
      <c r="G35" s="125"/>
      <c r="H35" s="125"/>
      <c r="I35" s="125"/>
      <c r="J35" s="15"/>
      <c r="K35" s="15"/>
      <c r="L35" s="59">
        <v>1</v>
      </c>
      <c r="M35" s="59"/>
      <c r="N35" s="59"/>
      <c r="O35" s="59"/>
      <c r="P35" s="59"/>
      <c r="Q35" s="59"/>
      <c r="R35" s="15"/>
      <c r="S35" s="15"/>
      <c r="T35" s="144">
        <v>1</v>
      </c>
      <c r="U35" s="144"/>
      <c r="V35" s="144"/>
      <c r="W35" s="144"/>
      <c r="X35" s="144"/>
      <c r="Y35" s="144"/>
      <c r="Z35" s="15"/>
      <c r="AA35" s="15"/>
      <c r="AB35" s="152">
        <v>1</v>
      </c>
      <c r="AC35" s="152"/>
      <c r="AD35" s="152"/>
      <c r="AE35" s="152"/>
      <c r="AF35" s="152"/>
      <c r="AG35" s="152"/>
      <c r="AH35" s="15"/>
      <c r="AI35" s="15"/>
      <c r="AJ35" s="61">
        <v>1</v>
      </c>
      <c r="AK35" s="61"/>
      <c r="AL35" s="61"/>
      <c r="AM35" s="61"/>
      <c r="AN35" s="61"/>
      <c r="AO35" s="61"/>
      <c r="AP35" s="15"/>
      <c r="AQ35" s="15"/>
      <c r="AR35" s="155">
        <v>1</v>
      </c>
      <c r="AS35" s="155"/>
      <c r="AT35" s="155"/>
      <c r="AU35" s="155"/>
      <c r="AV35" s="155"/>
      <c r="AW35" s="156"/>
    </row>
    <row r="36" spans="1:49" x14ac:dyDescent="0.25">
      <c r="A36" s="30">
        <v>32</v>
      </c>
      <c r="B36" s="15"/>
      <c r="C36" s="15"/>
      <c r="D36" s="157">
        <v>1</v>
      </c>
      <c r="E36" s="157"/>
      <c r="F36" s="125"/>
      <c r="G36" s="125"/>
      <c r="H36" s="125"/>
      <c r="I36" s="125"/>
      <c r="J36" s="15"/>
      <c r="K36" s="15"/>
      <c r="L36" s="59"/>
      <c r="M36" s="59"/>
      <c r="N36" s="59"/>
      <c r="O36" s="59"/>
      <c r="P36" s="59">
        <v>1</v>
      </c>
      <c r="Q36" s="59"/>
      <c r="R36" s="15"/>
      <c r="S36" s="15"/>
      <c r="T36" s="144"/>
      <c r="U36" s="144"/>
      <c r="V36" s="144"/>
      <c r="W36" s="144"/>
      <c r="X36" s="144">
        <v>1</v>
      </c>
      <c r="Y36" s="144"/>
      <c r="Z36" s="15"/>
      <c r="AA36" s="15"/>
      <c r="AB36" s="152">
        <v>1</v>
      </c>
      <c r="AC36" s="152"/>
      <c r="AD36" s="152"/>
      <c r="AE36" s="152"/>
      <c r="AF36" s="152"/>
      <c r="AG36" s="152"/>
      <c r="AH36" s="15"/>
      <c r="AI36" s="15"/>
      <c r="AJ36" s="61">
        <v>1</v>
      </c>
      <c r="AK36" s="61"/>
      <c r="AL36" s="61"/>
      <c r="AM36" s="61"/>
      <c r="AN36" s="61"/>
      <c r="AO36" s="61"/>
      <c r="AP36" s="15"/>
      <c r="AQ36" s="15"/>
      <c r="AR36" s="155">
        <v>1</v>
      </c>
      <c r="AS36" s="155"/>
      <c r="AT36" s="155"/>
      <c r="AU36" s="155"/>
      <c r="AV36" s="155"/>
      <c r="AW36" s="156"/>
    </row>
    <row r="37" spans="1:49" x14ac:dyDescent="0.25">
      <c r="A37" s="130">
        <v>33</v>
      </c>
      <c r="B37" s="15"/>
      <c r="C37" s="15"/>
      <c r="D37" s="157"/>
      <c r="E37" s="157"/>
      <c r="F37" s="125"/>
      <c r="G37" s="125"/>
      <c r="H37" s="125"/>
      <c r="I37" s="125">
        <v>1</v>
      </c>
      <c r="J37" s="15"/>
      <c r="K37" s="15"/>
      <c r="L37" s="59"/>
      <c r="M37" s="59"/>
      <c r="N37" s="59"/>
      <c r="O37" s="59"/>
      <c r="P37" s="59"/>
      <c r="Q37" s="59">
        <v>1</v>
      </c>
      <c r="R37" s="15"/>
      <c r="S37" s="15"/>
      <c r="T37" s="144">
        <v>1</v>
      </c>
      <c r="U37" s="144"/>
      <c r="V37" s="144"/>
      <c r="W37" s="144"/>
      <c r="X37" s="144"/>
      <c r="Y37" s="144"/>
      <c r="Z37" s="15"/>
      <c r="AA37" s="15"/>
      <c r="AB37" s="152">
        <v>1</v>
      </c>
      <c r="AC37" s="152"/>
      <c r="AD37" s="152"/>
      <c r="AE37" s="152"/>
      <c r="AF37" s="152"/>
      <c r="AG37" s="152"/>
      <c r="AH37" s="15"/>
      <c r="AI37" s="15"/>
      <c r="AJ37" s="61">
        <v>1</v>
      </c>
      <c r="AK37" s="61"/>
      <c r="AL37" s="61"/>
      <c r="AM37" s="61"/>
      <c r="AN37" s="61"/>
      <c r="AO37" s="61"/>
      <c r="AP37" s="15"/>
      <c r="AQ37" s="15"/>
      <c r="AR37" s="155">
        <v>1</v>
      </c>
      <c r="AS37" s="155"/>
      <c r="AT37" s="155"/>
      <c r="AU37" s="155"/>
      <c r="AV37" s="155"/>
      <c r="AW37" s="156"/>
    </row>
    <row r="38" spans="1:49" x14ac:dyDescent="0.25">
      <c r="A38" s="30">
        <v>34</v>
      </c>
      <c r="B38" s="15"/>
      <c r="C38" s="15"/>
      <c r="D38" s="157">
        <v>1</v>
      </c>
      <c r="E38" s="157"/>
      <c r="F38" s="125"/>
      <c r="G38" s="125"/>
      <c r="H38" s="125"/>
      <c r="I38" s="125"/>
      <c r="J38" s="15"/>
      <c r="K38" s="15"/>
      <c r="L38" s="59">
        <v>1</v>
      </c>
      <c r="M38" s="59"/>
      <c r="N38" s="59"/>
      <c r="O38" s="59"/>
      <c r="P38" s="59"/>
      <c r="Q38" s="59"/>
      <c r="R38" s="15"/>
      <c r="S38" s="15"/>
      <c r="T38" s="144">
        <v>1</v>
      </c>
      <c r="U38" s="144"/>
      <c r="V38" s="144"/>
      <c r="W38" s="144"/>
      <c r="X38" s="144"/>
      <c r="Y38" s="144"/>
      <c r="Z38" s="15"/>
      <c r="AA38" s="15"/>
      <c r="AB38" s="152">
        <v>1</v>
      </c>
      <c r="AC38" s="152"/>
      <c r="AD38" s="152"/>
      <c r="AE38" s="152"/>
      <c r="AF38" s="152"/>
      <c r="AG38" s="152"/>
      <c r="AH38" s="15"/>
      <c r="AI38" s="15"/>
      <c r="AJ38" s="61">
        <v>1</v>
      </c>
      <c r="AK38" s="61"/>
      <c r="AL38" s="61"/>
      <c r="AM38" s="61"/>
      <c r="AN38" s="61"/>
      <c r="AO38" s="61"/>
      <c r="AP38" s="15"/>
      <c r="AQ38" s="15"/>
      <c r="AR38" s="155">
        <v>1</v>
      </c>
      <c r="AS38" s="155"/>
      <c r="AT38" s="155"/>
      <c r="AU38" s="155"/>
      <c r="AV38" s="155"/>
      <c r="AW38" s="156"/>
    </row>
    <row r="39" spans="1:49" x14ac:dyDescent="0.25">
      <c r="A39" s="130">
        <v>35</v>
      </c>
      <c r="B39" s="15"/>
      <c r="C39" s="15"/>
      <c r="D39" s="157">
        <v>1</v>
      </c>
      <c r="E39" s="157"/>
      <c r="F39" s="125"/>
      <c r="G39" s="125"/>
      <c r="H39" s="125"/>
      <c r="I39" s="125"/>
      <c r="J39" s="15"/>
      <c r="K39" s="15"/>
      <c r="L39" s="59"/>
      <c r="M39" s="59"/>
      <c r="N39" s="59">
        <v>1</v>
      </c>
      <c r="O39" s="59"/>
      <c r="P39" s="59"/>
      <c r="Q39" s="59"/>
      <c r="R39" s="15"/>
      <c r="S39" s="15"/>
      <c r="T39" s="144"/>
      <c r="U39" s="144">
        <v>1</v>
      </c>
      <c r="V39" s="144"/>
      <c r="W39" s="144"/>
      <c r="X39" s="144"/>
      <c r="Y39" s="144"/>
      <c r="Z39" s="15"/>
      <c r="AA39" s="15"/>
      <c r="AB39" s="150">
        <v>1</v>
      </c>
      <c r="AC39" s="152"/>
      <c r="AD39" s="152"/>
      <c r="AE39" s="152"/>
      <c r="AF39" s="152"/>
      <c r="AG39" s="152"/>
      <c r="AH39" s="15"/>
      <c r="AI39" s="15"/>
      <c r="AJ39" s="61"/>
      <c r="AK39" s="61">
        <v>1</v>
      </c>
      <c r="AL39" s="61"/>
      <c r="AM39" s="61"/>
      <c r="AN39" s="61"/>
      <c r="AO39" s="61"/>
      <c r="AP39" s="15"/>
      <c r="AQ39" s="15"/>
      <c r="AR39" s="18">
        <v>1</v>
      </c>
      <c r="AS39" s="155"/>
      <c r="AT39" s="155"/>
      <c r="AU39" s="155"/>
      <c r="AV39" s="155"/>
      <c r="AW39" s="156"/>
    </row>
    <row r="40" spans="1:49" x14ac:dyDescent="0.25">
      <c r="A40" s="30">
        <v>36</v>
      </c>
      <c r="B40" s="15"/>
      <c r="C40" s="15"/>
      <c r="D40" s="157">
        <v>1</v>
      </c>
      <c r="E40" s="157"/>
      <c r="F40" s="125"/>
      <c r="G40" s="125"/>
      <c r="H40" s="125"/>
      <c r="I40" s="125"/>
      <c r="J40" s="15"/>
      <c r="K40" s="15"/>
      <c r="L40" s="60">
        <v>1</v>
      </c>
      <c r="M40" s="59"/>
      <c r="N40" s="59"/>
      <c r="O40" s="59"/>
      <c r="P40" s="59"/>
      <c r="Q40" s="59"/>
      <c r="R40" s="15"/>
      <c r="S40" s="15"/>
      <c r="T40" s="144">
        <v>1</v>
      </c>
      <c r="U40" s="144"/>
      <c r="V40" s="144"/>
      <c r="W40" s="144"/>
      <c r="X40" s="144"/>
      <c r="Y40" s="144"/>
      <c r="Z40" s="15"/>
      <c r="AA40" s="15"/>
      <c r="AB40" s="150">
        <v>1</v>
      </c>
      <c r="AC40" s="152"/>
      <c r="AD40" s="152"/>
      <c r="AE40" s="152"/>
      <c r="AF40" s="152"/>
      <c r="AG40" s="152"/>
      <c r="AH40" s="15"/>
      <c r="AI40" s="15"/>
      <c r="AJ40" s="61"/>
      <c r="AK40" s="61"/>
      <c r="AL40" s="61">
        <v>1</v>
      </c>
      <c r="AM40" s="61"/>
      <c r="AN40" s="61"/>
      <c r="AO40" s="61"/>
      <c r="AP40" s="15"/>
      <c r="AQ40" s="15"/>
      <c r="AR40" s="18">
        <v>1</v>
      </c>
      <c r="AS40" s="155"/>
      <c r="AT40" s="155"/>
      <c r="AU40" s="155"/>
      <c r="AV40" s="155"/>
      <c r="AW40" s="156"/>
    </row>
    <row r="41" spans="1:49" x14ac:dyDescent="0.25">
      <c r="A41" s="130">
        <v>37</v>
      </c>
      <c r="B41" s="15"/>
      <c r="C41" s="15"/>
      <c r="D41" s="157">
        <v>1</v>
      </c>
      <c r="E41" s="157"/>
      <c r="F41" s="125"/>
      <c r="G41" s="125"/>
      <c r="H41" s="125"/>
      <c r="I41" s="125"/>
      <c r="J41" s="15"/>
      <c r="K41" s="15"/>
      <c r="L41" s="60">
        <v>1</v>
      </c>
      <c r="M41" s="59"/>
      <c r="N41" s="59"/>
      <c r="O41" s="59"/>
      <c r="P41" s="59"/>
      <c r="Q41" s="59"/>
      <c r="R41" s="15"/>
      <c r="S41" s="15"/>
      <c r="T41" s="121">
        <v>1</v>
      </c>
      <c r="U41" s="144"/>
      <c r="V41" s="144"/>
      <c r="W41" s="144"/>
      <c r="X41" s="144"/>
      <c r="Y41" s="144"/>
      <c r="Z41" s="15"/>
      <c r="AA41" s="15"/>
      <c r="AB41" s="150">
        <v>1</v>
      </c>
      <c r="AC41" s="152"/>
      <c r="AD41" s="152"/>
      <c r="AE41" s="152"/>
      <c r="AF41" s="152"/>
      <c r="AG41" s="152"/>
      <c r="AH41" s="15"/>
      <c r="AI41" s="15"/>
      <c r="AJ41" s="145">
        <v>1</v>
      </c>
      <c r="AK41" s="61"/>
      <c r="AL41" s="61"/>
      <c r="AM41" s="61"/>
      <c r="AN41" s="61"/>
      <c r="AO41" s="61"/>
      <c r="AP41" s="15"/>
      <c r="AQ41" s="15"/>
      <c r="AR41" s="18">
        <v>1</v>
      </c>
      <c r="AS41" s="155"/>
      <c r="AT41" s="155"/>
      <c r="AU41" s="155"/>
      <c r="AV41" s="155"/>
      <c r="AW41" s="156"/>
    </row>
    <row r="42" spans="1:49" x14ac:dyDescent="0.25">
      <c r="A42" s="30">
        <v>38</v>
      </c>
      <c r="B42" s="15"/>
      <c r="C42" s="15"/>
      <c r="D42" s="157">
        <v>1</v>
      </c>
      <c r="E42" s="157"/>
      <c r="F42" s="125"/>
      <c r="G42" s="125"/>
      <c r="H42" s="125"/>
      <c r="I42" s="125"/>
      <c r="J42" s="15"/>
      <c r="K42" s="15"/>
      <c r="L42" s="60">
        <v>1</v>
      </c>
      <c r="M42" s="59"/>
      <c r="N42" s="59"/>
      <c r="O42" s="59"/>
      <c r="P42" s="59"/>
      <c r="Q42" s="59"/>
      <c r="R42" s="15"/>
      <c r="S42" s="15"/>
      <c r="T42" s="121">
        <v>1</v>
      </c>
      <c r="U42" s="144"/>
      <c r="V42" s="144"/>
      <c r="W42" s="144"/>
      <c r="X42" s="144"/>
      <c r="Y42" s="144"/>
      <c r="Z42" s="15"/>
      <c r="AA42" s="15"/>
      <c r="AB42" s="150">
        <v>1</v>
      </c>
      <c r="AC42" s="152"/>
      <c r="AD42" s="152"/>
      <c r="AE42" s="152"/>
      <c r="AF42" s="152"/>
      <c r="AG42" s="152"/>
      <c r="AH42" s="15"/>
      <c r="AI42" s="15"/>
      <c r="AJ42" s="145">
        <v>1</v>
      </c>
      <c r="AK42" s="61"/>
      <c r="AL42" s="61"/>
      <c r="AM42" s="61"/>
      <c r="AN42" s="61"/>
      <c r="AO42" s="61"/>
      <c r="AP42" s="15"/>
      <c r="AQ42" s="15"/>
      <c r="AR42" s="18">
        <v>1</v>
      </c>
      <c r="AS42" s="155"/>
      <c r="AT42" s="155"/>
      <c r="AU42" s="155"/>
      <c r="AV42" s="155"/>
      <c r="AW42" s="156"/>
    </row>
    <row r="43" spans="1:49" x14ac:dyDescent="0.25">
      <c r="A43" s="130">
        <v>39</v>
      </c>
      <c r="B43" s="15"/>
      <c r="C43" s="15"/>
      <c r="D43" s="157">
        <v>1</v>
      </c>
      <c r="E43" s="157"/>
      <c r="F43" s="125"/>
      <c r="G43" s="125"/>
      <c r="H43" s="125"/>
      <c r="I43" s="125"/>
      <c r="J43" s="15"/>
      <c r="K43" s="15"/>
      <c r="L43" s="60">
        <v>1</v>
      </c>
      <c r="M43" s="59"/>
      <c r="N43" s="59"/>
      <c r="O43" s="59"/>
      <c r="P43" s="59"/>
      <c r="Q43" s="59"/>
      <c r="R43" s="15"/>
      <c r="S43" s="15"/>
      <c r="T43" s="121">
        <v>1</v>
      </c>
      <c r="U43" s="144"/>
      <c r="V43" s="144"/>
      <c r="W43" s="144"/>
      <c r="X43" s="144"/>
      <c r="Y43" s="144"/>
      <c r="Z43" s="15"/>
      <c r="AA43" s="15"/>
      <c r="AB43" s="150">
        <v>1</v>
      </c>
      <c r="AC43" s="152"/>
      <c r="AD43" s="152"/>
      <c r="AE43" s="152"/>
      <c r="AF43" s="152"/>
      <c r="AG43" s="152"/>
      <c r="AH43" s="15"/>
      <c r="AI43" s="15"/>
      <c r="AJ43" s="145"/>
      <c r="AK43" s="61"/>
      <c r="AL43" s="61"/>
      <c r="AM43" s="61"/>
      <c r="AN43" s="61"/>
      <c r="AO43" s="61">
        <v>1</v>
      </c>
      <c r="AP43" s="15"/>
      <c r="AQ43" s="15"/>
      <c r="AR43" s="18">
        <v>1</v>
      </c>
      <c r="AS43" s="155"/>
      <c r="AT43" s="155"/>
      <c r="AU43" s="155"/>
      <c r="AV43" s="155"/>
      <c r="AW43" s="156"/>
    </row>
    <row r="44" spans="1:49" x14ac:dyDescent="0.25">
      <c r="A44" s="30">
        <v>40</v>
      </c>
      <c r="B44" s="15"/>
      <c r="C44" s="15"/>
      <c r="D44" s="157">
        <v>1</v>
      </c>
      <c r="E44" s="157"/>
      <c r="F44" s="125"/>
      <c r="G44" s="125"/>
      <c r="H44" s="125"/>
      <c r="I44" s="125"/>
      <c r="J44" s="15"/>
      <c r="K44" s="15"/>
      <c r="L44" s="60">
        <v>1</v>
      </c>
      <c r="M44" s="59"/>
      <c r="N44" s="59"/>
      <c r="O44" s="59"/>
      <c r="P44" s="59"/>
      <c r="Q44" s="59"/>
      <c r="R44" s="15"/>
      <c r="S44" s="15"/>
      <c r="T44" s="121">
        <v>1</v>
      </c>
      <c r="U44" s="144"/>
      <c r="V44" s="144"/>
      <c r="W44" s="144"/>
      <c r="X44" s="144"/>
      <c r="Y44" s="144"/>
      <c r="Z44" s="15"/>
      <c r="AA44" s="15"/>
      <c r="AB44" s="150">
        <v>1</v>
      </c>
      <c r="AC44" s="152"/>
      <c r="AD44" s="152"/>
      <c r="AE44" s="152"/>
      <c r="AF44" s="152"/>
      <c r="AG44" s="152"/>
      <c r="AH44" s="15"/>
      <c r="AI44" s="15"/>
      <c r="AJ44" s="145">
        <v>1</v>
      </c>
      <c r="AK44" s="61"/>
      <c r="AL44" s="61"/>
      <c r="AM44" s="61"/>
      <c r="AN44" s="61"/>
      <c r="AO44" s="61"/>
      <c r="AP44" s="15"/>
      <c r="AQ44" s="15"/>
      <c r="AR44" s="18">
        <v>1</v>
      </c>
      <c r="AS44" s="155"/>
      <c r="AT44" s="155"/>
      <c r="AU44" s="155"/>
      <c r="AV44" s="155"/>
      <c r="AW44" s="156"/>
    </row>
    <row r="45" spans="1:49" x14ac:dyDescent="0.25">
      <c r="A45" s="130">
        <v>41</v>
      </c>
      <c r="B45" s="15"/>
      <c r="C45" s="15"/>
      <c r="D45" s="157">
        <v>1</v>
      </c>
      <c r="E45" s="157"/>
      <c r="F45" s="125"/>
      <c r="G45" s="125"/>
      <c r="H45" s="125"/>
      <c r="I45" s="125"/>
      <c r="J45" s="15"/>
      <c r="K45" s="15"/>
      <c r="L45" s="60">
        <v>1</v>
      </c>
      <c r="M45" s="59"/>
      <c r="N45" s="59"/>
      <c r="O45" s="59"/>
      <c r="P45" s="59"/>
      <c r="Q45" s="59"/>
      <c r="R45" s="15"/>
      <c r="S45" s="15"/>
      <c r="T45" s="121">
        <v>1</v>
      </c>
      <c r="U45" s="144"/>
      <c r="V45" s="144"/>
      <c r="W45" s="144"/>
      <c r="X45" s="144"/>
      <c r="Y45" s="144"/>
      <c r="Z45" s="15"/>
      <c r="AA45" s="15"/>
      <c r="AB45" s="150">
        <v>1</v>
      </c>
      <c r="AC45" s="152"/>
      <c r="AD45" s="152"/>
      <c r="AE45" s="152"/>
      <c r="AF45" s="152"/>
      <c r="AG45" s="152"/>
      <c r="AH45" s="15"/>
      <c r="AI45" s="15"/>
      <c r="AJ45" s="145"/>
      <c r="AK45" s="61"/>
      <c r="AL45" s="61"/>
      <c r="AM45" s="61"/>
      <c r="AN45" s="61"/>
      <c r="AO45" s="61">
        <v>1</v>
      </c>
      <c r="AP45" s="15"/>
      <c r="AQ45" s="15"/>
      <c r="AR45" s="18"/>
      <c r="AS45" s="155"/>
      <c r="AT45" s="155"/>
      <c r="AU45" s="155"/>
      <c r="AV45" s="155"/>
      <c r="AW45" s="156">
        <v>1</v>
      </c>
    </row>
    <row r="46" spans="1:49" x14ac:dyDescent="0.25">
      <c r="A46" s="30">
        <v>42</v>
      </c>
      <c r="B46" s="15"/>
      <c r="C46" s="15"/>
      <c r="D46" s="157">
        <v>1</v>
      </c>
      <c r="E46" s="157"/>
      <c r="F46" s="125"/>
      <c r="G46" s="125"/>
      <c r="H46" s="125"/>
      <c r="I46" s="125"/>
      <c r="J46" s="15"/>
      <c r="K46" s="15"/>
      <c r="L46" s="60">
        <v>1</v>
      </c>
      <c r="M46" s="59"/>
      <c r="N46" s="59"/>
      <c r="O46" s="59"/>
      <c r="P46" s="59"/>
      <c r="Q46" s="59"/>
      <c r="R46" s="15"/>
      <c r="S46" s="15"/>
      <c r="T46" s="121">
        <v>1</v>
      </c>
      <c r="U46" s="144"/>
      <c r="V46" s="144"/>
      <c r="W46" s="144"/>
      <c r="X46" s="144"/>
      <c r="Y46" s="144"/>
      <c r="Z46" s="15"/>
      <c r="AA46" s="15"/>
      <c r="AB46" s="150">
        <v>1</v>
      </c>
      <c r="AC46" s="152"/>
      <c r="AD46" s="152"/>
      <c r="AE46" s="152"/>
      <c r="AF46" s="152"/>
      <c r="AG46" s="152"/>
      <c r="AH46" s="15"/>
      <c r="AI46" s="15"/>
      <c r="AJ46" s="145">
        <v>1</v>
      </c>
      <c r="AK46" s="61"/>
      <c r="AL46" s="61"/>
      <c r="AM46" s="61"/>
      <c r="AN46" s="61"/>
      <c r="AO46" s="61"/>
      <c r="AP46" s="15"/>
      <c r="AQ46" s="15"/>
      <c r="AR46" s="18">
        <v>1</v>
      </c>
      <c r="AS46" s="155"/>
      <c r="AT46" s="155"/>
      <c r="AU46" s="155"/>
      <c r="AV46" s="155"/>
      <c r="AW46" s="156"/>
    </row>
    <row r="47" spans="1:49" x14ac:dyDescent="0.25">
      <c r="A47" s="130">
        <v>43</v>
      </c>
      <c r="B47" s="15"/>
      <c r="C47" s="15"/>
      <c r="D47" s="157">
        <v>1</v>
      </c>
      <c r="E47" s="157"/>
      <c r="F47" s="125"/>
      <c r="G47" s="125"/>
      <c r="H47" s="125"/>
      <c r="I47" s="125"/>
      <c r="J47" s="15"/>
      <c r="K47" s="15"/>
      <c r="L47" s="59">
        <v>1</v>
      </c>
      <c r="M47" s="59"/>
      <c r="N47" s="59"/>
      <c r="O47" s="59"/>
      <c r="P47" s="59"/>
      <c r="Q47" s="59"/>
      <c r="R47" s="15"/>
      <c r="S47" s="15"/>
      <c r="T47" s="144">
        <v>1</v>
      </c>
      <c r="U47" s="144"/>
      <c r="V47" s="144"/>
      <c r="W47" s="144"/>
      <c r="X47" s="144"/>
      <c r="Y47" s="144"/>
      <c r="Z47" s="15"/>
      <c r="AA47" s="15"/>
      <c r="AB47" s="152">
        <v>1</v>
      </c>
      <c r="AC47" s="152"/>
      <c r="AD47" s="152"/>
      <c r="AE47" s="152"/>
      <c r="AF47" s="152"/>
      <c r="AG47" s="152"/>
      <c r="AH47" s="15"/>
      <c r="AI47" s="15"/>
      <c r="AJ47" s="61">
        <v>1</v>
      </c>
      <c r="AK47" s="61"/>
      <c r="AL47" s="61"/>
      <c r="AM47" s="61"/>
      <c r="AN47" s="61"/>
      <c r="AO47" s="61"/>
      <c r="AP47" s="15"/>
      <c r="AQ47" s="15"/>
      <c r="AR47" s="155">
        <v>1</v>
      </c>
      <c r="AS47" s="155"/>
      <c r="AT47" s="155"/>
      <c r="AU47" s="155"/>
      <c r="AV47" s="155"/>
      <c r="AW47" s="156"/>
    </row>
    <row r="48" spans="1:49" x14ac:dyDescent="0.25">
      <c r="A48" s="30">
        <v>44</v>
      </c>
      <c r="B48" s="15"/>
      <c r="C48" s="15"/>
      <c r="D48" s="157"/>
      <c r="E48" s="157"/>
      <c r="F48" s="125"/>
      <c r="G48" s="125">
        <v>1</v>
      </c>
      <c r="H48" s="125"/>
      <c r="I48" s="125"/>
      <c r="J48" s="15"/>
      <c r="K48" s="15"/>
      <c r="L48" s="59"/>
      <c r="M48" s="59"/>
      <c r="N48" s="59"/>
      <c r="O48" s="59">
        <v>1</v>
      </c>
      <c r="P48" s="59"/>
      <c r="Q48" s="59"/>
      <c r="R48" s="15"/>
      <c r="S48" s="15"/>
      <c r="T48" s="144"/>
      <c r="U48" s="144"/>
      <c r="V48" s="144"/>
      <c r="W48" s="144">
        <v>1</v>
      </c>
      <c r="X48" s="144"/>
      <c r="Y48" s="144"/>
      <c r="Z48" s="15"/>
      <c r="AA48" s="15"/>
      <c r="AB48" s="152">
        <v>1</v>
      </c>
      <c r="AC48" s="152"/>
      <c r="AD48" s="152"/>
      <c r="AE48" s="152"/>
      <c r="AF48" s="152"/>
      <c r="AG48" s="152"/>
      <c r="AH48" s="15"/>
      <c r="AI48" s="15"/>
      <c r="AJ48" s="61">
        <v>1</v>
      </c>
      <c r="AK48" s="61"/>
      <c r="AL48" s="61"/>
      <c r="AM48" s="61"/>
      <c r="AN48" s="61"/>
      <c r="AO48" s="61"/>
      <c r="AP48" s="15"/>
      <c r="AQ48" s="15"/>
      <c r="AR48" s="155">
        <v>1</v>
      </c>
      <c r="AS48" s="155"/>
      <c r="AT48" s="155"/>
      <c r="AU48" s="155"/>
      <c r="AV48" s="155"/>
      <c r="AW48" s="156"/>
    </row>
    <row r="49" spans="1:49" x14ac:dyDescent="0.25">
      <c r="A49" s="130">
        <v>45</v>
      </c>
      <c r="B49" s="15"/>
      <c r="C49" s="15"/>
      <c r="D49" s="157">
        <v>1</v>
      </c>
      <c r="E49" s="157"/>
      <c r="F49" s="125"/>
      <c r="G49" s="125"/>
      <c r="H49" s="125"/>
      <c r="I49" s="125"/>
      <c r="J49" s="15"/>
      <c r="K49" s="15"/>
      <c r="L49" s="59">
        <v>1</v>
      </c>
      <c r="M49" s="59"/>
      <c r="N49" s="59"/>
      <c r="O49" s="59"/>
      <c r="P49" s="59"/>
      <c r="Q49" s="59"/>
      <c r="R49" s="15"/>
      <c r="S49" s="15"/>
      <c r="T49" s="144">
        <v>1</v>
      </c>
      <c r="U49" s="144"/>
      <c r="V49" s="144"/>
      <c r="W49" s="144"/>
      <c r="X49" s="144"/>
      <c r="Y49" s="144"/>
      <c r="Z49" s="15"/>
      <c r="AA49" s="15"/>
      <c r="AB49" s="152">
        <v>1</v>
      </c>
      <c r="AC49" s="152"/>
      <c r="AD49" s="152"/>
      <c r="AE49" s="152"/>
      <c r="AF49" s="152"/>
      <c r="AG49" s="152"/>
      <c r="AH49" s="15"/>
      <c r="AI49" s="15"/>
      <c r="AJ49" s="61">
        <v>1</v>
      </c>
      <c r="AK49" s="61"/>
      <c r="AL49" s="61"/>
      <c r="AM49" s="61"/>
      <c r="AN49" s="61"/>
      <c r="AO49" s="61"/>
      <c r="AP49" s="15"/>
      <c r="AQ49" s="15"/>
      <c r="AR49" s="155">
        <v>1</v>
      </c>
      <c r="AS49" s="155"/>
      <c r="AT49" s="155"/>
      <c r="AU49" s="155"/>
      <c r="AV49" s="155"/>
      <c r="AW49" s="156"/>
    </row>
    <row r="50" spans="1:49" x14ac:dyDescent="0.25">
      <c r="A50" s="30">
        <v>46</v>
      </c>
      <c r="B50" s="15"/>
      <c r="C50" s="15"/>
      <c r="D50" s="157">
        <v>1</v>
      </c>
      <c r="E50" s="157"/>
      <c r="F50" s="125"/>
      <c r="G50" s="125"/>
      <c r="H50" s="125"/>
      <c r="I50" s="125"/>
      <c r="J50" s="15"/>
      <c r="K50" s="15"/>
      <c r="L50" s="59"/>
      <c r="M50" s="59"/>
      <c r="N50" s="59"/>
      <c r="O50" s="59"/>
      <c r="P50" s="59">
        <v>1</v>
      </c>
      <c r="Q50" s="59"/>
      <c r="R50" s="15"/>
      <c r="S50" s="15"/>
      <c r="T50" s="144"/>
      <c r="U50" s="144"/>
      <c r="V50" s="144"/>
      <c r="W50" s="144"/>
      <c r="X50" s="144">
        <v>1</v>
      </c>
      <c r="Y50" s="144"/>
      <c r="Z50" s="15"/>
      <c r="AA50" s="15"/>
      <c r="AB50" s="152">
        <v>1</v>
      </c>
      <c r="AC50" s="152"/>
      <c r="AD50" s="152"/>
      <c r="AE50" s="152"/>
      <c r="AF50" s="152"/>
      <c r="AG50" s="152"/>
      <c r="AH50" s="15"/>
      <c r="AI50" s="15"/>
      <c r="AJ50" s="61">
        <v>1</v>
      </c>
      <c r="AK50" s="61"/>
      <c r="AL50" s="61"/>
      <c r="AM50" s="61"/>
      <c r="AN50" s="61"/>
      <c r="AO50" s="61"/>
      <c r="AP50" s="15"/>
      <c r="AQ50" s="15"/>
      <c r="AR50" s="155">
        <v>1</v>
      </c>
      <c r="AS50" s="155"/>
      <c r="AT50" s="155"/>
      <c r="AU50" s="155"/>
      <c r="AV50" s="155"/>
      <c r="AW50" s="156"/>
    </row>
    <row r="51" spans="1:49" x14ac:dyDescent="0.25">
      <c r="A51" s="130">
        <v>47</v>
      </c>
      <c r="B51" s="15"/>
      <c r="C51" s="15"/>
      <c r="D51" s="157"/>
      <c r="E51" s="157"/>
      <c r="F51" s="125"/>
      <c r="G51" s="125"/>
      <c r="H51" s="125"/>
      <c r="I51" s="125">
        <v>1</v>
      </c>
      <c r="J51" s="15"/>
      <c r="K51" s="15"/>
      <c r="L51" s="59"/>
      <c r="M51" s="59"/>
      <c r="N51" s="59"/>
      <c r="O51" s="59"/>
      <c r="P51" s="59"/>
      <c r="Q51" s="59">
        <v>1</v>
      </c>
      <c r="R51" s="15"/>
      <c r="S51" s="15"/>
      <c r="T51" s="144">
        <v>1</v>
      </c>
      <c r="U51" s="144"/>
      <c r="V51" s="144"/>
      <c r="W51" s="144"/>
      <c r="X51" s="144"/>
      <c r="Y51" s="144"/>
      <c r="Z51" s="15"/>
      <c r="AA51" s="15"/>
      <c r="AB51" s="152">
        <v>1</v>
      </c>
      <c r="AC51" s="152"/>
      <c r="AD51" s="152"/>
      <c r="AE51" s="152"/>
      <c r="AF51" s="152"/>
      <c r="AG51" s="152"/>
      <c r="AH51" s="15"/>
      <c r="AI51" s="15"/>
      <c r="AJ51" s="61">
        <v>1</v>
      </c>
      <c r="AK51" s="61"/>
      <c r="AL51" s="61"/>
      <c r="AM51" s="61"/>
      <c r="AN51" s="61"/>
      <c r="AO51" s="61"/>
      <c r="AP51" s="15"/>
      <c r="AQ51" s="15"/>
      <c r="AR51" s="155">
        <v>1</v>
      </c>
      <c r="AS51" s="155"/>
      <c r="AT51" s="155"/>
      <c r="AU51" s="155"/>
      <c r="AV51" s="155"/>
      <c r="AW51" s="156"/>
    </row>
    <row r="52" spans="1:49" x14ac:dyDescent="0.25">
      <c r="A52" s="30">
        <v>48</v>
      </c>
      <c r="B52" s="15"/>
      <c r="C52" s="15"/>
      <c r="D52" s="157">
        <v>1</v>
      </c>
      <c r="E52" s="157"/>
      <c r="F52" s="125"/>
      <c r="G52" s="125"/>
      <c r="H52" s="125"/>
      <c r="I52" s="125"/>
      <c r="J52" s="15"/>
      <c r="K52" s="15"/>
      <c r="L52" s="59">
        <v>1</v>
      </c>
      <c r="M52" s="59"/>
      <c r="N52" s="59"/>
      <c r="O52" s="59"/>
      <c r="P52" s="59"/>
      <c r="Q52" s="59"/>
      <c r="R52" s="15"/>
      <c r="S52" s="15"/>
      <c r="T52" s="144">
        <v>1</v>
      </c>
      <c r="U52" s="144"/>
      <c r="V52" s="144"/>
      <c r="W52" s="144"/>
      <c r="X52" s="144"/>
      <c r="Y52" s="144"/>
      <c r="Z52" s="15"/>
      <c r="AA52" s="15"/>
      <c r="AB52" s="152">
        <v>1</v>
      </c>
      <c r="AC52" s="152"/>
      <c r="AD52" s="152"/>
      <c r="AE52" s="152"/>
      <c r="AF52" s="152"/>
      <c r="AG52" s="152"/>
      <c r="AH52" s="15"/>
      <c r="AI52" s="15"/>
      <c r="AJ52" s="61">
        <v>1</v>
      </c>
      <c r="AK52" s="61"/>
      <c r="AL52" s="61"/>
      <c r="AM52" s="61"/>
      <c r="AN52" s="61"/>
      <c r="AO52" s="61"/>
      <c r="AP52" s="15"/>
      <c r="AQ52" s="15"/>
      <c r="AR52" s="155">
        <v>1</v>
      </c>
      <c r="AS52" s="155"/>
      <c r="AT52" s="155"/>
      <c r="AU52" s="155"/>
      <c r="AV52" s="155"/>
      <c r="AW52" s="156"/>
    </row>
    <row r="53" spans="1:49" x14ac:dyDescent="0.25">
      <c r="A53" s="130">
        <v>49</v>
      </c>
      <c r="B53" s="15"/>
      <c r="C53" s="15"/>
      <c r="D53" s="157">
        <v>1</v>
      </c>
      <c r="E53" s="157"/>
      <c r="F53" s="125"/>
      <c r="G53" s="125"/>
      <c r="H53" s="125"/>
      <c r="I53" s="125"/>
      <c r="J53" s="15"/>
      <c r="K53" s="15"/>
      <c r="L53" s="59"/>
      <c r="M53" s="59"/>
      <c r="N53" s="59">
        <v>1</v>
      </c>
      <c r="O53" s="59"/>
      <c r="P53" s="59"/>
      <c r="Q53" s="59"/>
      <c r="R53" s="15"/>
      <c r="S53" s="15"/>
      <c r="T53" s="144"/>
      <c r="U53" s="144">
        <v>1</v>
      </c>
      <c r="V53" s="144"/>
      <c r="W53" s="144"/>
      <c r="X53" s="144"/>
      <c r="Y53" s="144"/>
      <c r="Z53" s="15"/>
      <c r="AA53" s="15"/>
      <c r="AB53" s="150">
        <v>1</v>
      </c>
      <c r="AC53" s="152"/>
      <c r="AD53" s="152"/>
      <c r="AE53" s="152"/>
      <c r="AF53" s="152"/>
      <c r="AG53" s="152"/>
      <c r="AH53" s="15"/>
      <c r="AI53" s="15"/>
      <c r="AJ53" s="61"/>
      <c r="AK53" s="61">
        <v>1</v>
      </c>
      <c r="AL53" s="61"/>
      <c r="AM53" s="61"/>
      <c r="AN53" s="61"/>
      <c r="AO53" s="61"/>
      <c r="AP53" s="15"/>
      <c r="AQ53" s="15"/>
      <c r="AR53" s="18">
        <v>1</v>
      </c>
      <c r="AS53" s="155"/>
      <c r="AT53" s="155"/>
      <c r="AU53" s="155"/>
      <c r="AV53" s="155"/>
      <c r="AW53" s="156"/>
    </row>
    <row r="54" spans="1:49" x14ac:dyDescent="0.25">
      <c r="A54" s="30">
        <v>50</v>
      </c>
      <c r="B54" s="15"/>
      <c r="C54" s="15"/>
      <c r="D54" s="157">
        <v>1</v>
      </c>
      <c r="E54" s="157"/>
      <c r="F54" s="125"/>
      <c r="G54" s="125"/>
      <c r="H54" s="125"/>
      <c r="I54" s="125"/>
      <c r="J54" s="15"/>
      <c r="K54" s="15"/>
      <c r="L54" s="60">
        <v>1</v>
      </c>
      <c r="M54" s="59"/>
      <c r="N54" s="59"/>
      <c r="O54" s="59"/>
      <c r="P54" s="59"/>
      <c r="Q54" s="59"/>
      <c r="R54" s="15"/>
      <c r="S54" s="15"/>
      <c r="T54" s="144">
        <v>1</v>
      </c>
      <c r="U54" s="144"/>
      <c r="V54" s="144"/>
      <c r="W54" s="144"/>
      <c r="X54" s="144"/>
      <c r="Y54" s="144"/>
      <c r="Z54" s="15"/>
      <c r="AA54" s="15"/>
      <c r="AB54" s="150">
        <v>1</v>
      </c>
      <c r="AC54" s="152"/>
      <c r="AD54" s="152"/>
      <c r="AE54" s="152"/>
      <c r="AF54" s="152"/>
      <c r="AG54" s="152"/>
      <c r="AH54" s="15"/>
      <c r="AI54" s="15"/>
      <c r="AJ54" s="61"/>
      <c r="AK54" s="61"/>
      <c r="AL54" s="61">
        <v>1</v>
      </c>
      <c r="AM54" s="61"/>
      <c r="AN54" s="61"/>
      <c r="AO54" s="61"/>
      <c r="AP54" s="15"/>
      <c r="AQ54" s="15"/>
      <c r="AR54" s="18">
        <v>1</v>
      </c>
      <c r="AS54" s="155"/>
      <c r="AT54" s="155"/>
      <c r="AU54" s="155"/>
      <c r="AV54" s="155"/>
      <c r="AW54" s="156"/>
    </row>
    <row r="55" spans="1:49" x14ac:dyDescent="0.25">
      <c r="A55" s="130">
        <v>51</v>
      </c>
      <c r="B55" s="15"/>
      <c r="C55" s="15"/>
      <c r="D55" s="157">
        <v>1</v>
      </c>
      <c r="E55" s="157"/>
      <c r="F55" s="125"/>
      <c r="G55" s="125"/>
      <c r="H55" s="125"/>
      <c r="I55" s="125"/>
      <c r="J55" s="15"/>
      <c r="K55" s="15"/>
      <c r="L55" s="60">
        <v>1</v>
      </c>
      <c r="M55" s="59"/>
      <c r="N55" s="59"/>
      <c r="O55" s="59"/>
      <c r="P55" s="59"/>
      <c r="Q55" s="59"/>
      <c r="R55" s="15"/>
      <c r="S55" s="15"/>
      <c r="T55" s="121">
        <v>1</v>
      </c>
      <c r="U55" s="144"/>
      <c r="V55" s="144"/>
      <c r="W55" s="144"/>
      <c r="X55" s="144"/>
      <c r="Y55" s="144"/>
      <c r="Z55" s="15"/>
      <c r="AA55" s="15"/>
      <c r="AB55" s="150">
        <v>1</v>
      </c>
      <c r="AC55" s="152"/>
      <c r="AD55" s="152"/>
      <c r="AE55" s="152"/>
      <c r="AF55" s="152"/>
      <c r="AG55" s="152"/>
      <c r="AH55" s="15"/>
      <c r="AI55" s="15"/>
      <c r="AJ55" s="145">
        <v>1</v>
      </c>
      <c r="AK55" s="61"/>
      <c r="AL55" s="61"/>
      <c r="AM55" s="61"/>
      <c r="AN55" s="61"/>
      <c r="AO55" s="61"/>
      <c r="AP55" s="15"/>
      <c r="AQ55" s="15"/>
      <c r="AR55" s="18">
        <v>1</v>
      </c>
      <c r="AS55" s="155"/>
      <c r="AT55" s="155"/>
      <c r="AU55" s="155"/>
      <c r="AV55" s="155"/>
      <c r="AW55" s="156"/>
    </row>
    <row r="56" spans="1:49" x14ac:dyDescent="0.25">
      <c r="A56" s="30">
        <v>52</v>
      </c>
      <c r="B56" s="15"/>
      <c r="C56" s="15"/>
      <c r="D56" s="157">
        <v>1</v>
      </c>
      <c r="E56" s="157"/>
      <c r="F56" s="125"/>
      <c r="G56" s="125"/>
      <c r="H56" s="125"/>
      <c r="I56" s="125"/>
      <c r="J56" s="15"/>
      <c r="K56" s="15"/>
      <c r="L56" s="60">
        <v>1</v>
      </c>
      <c r="M56" s="59"/>
      <c r="N56" s="59"/>
      <c r="O56" s="59"/>
      <c r="P56" s="59"/>
      <c r="Q56" s="59"/>
      <c r="R56" s="15"/>
      <c r="S56" s="15"/>
      <c r="T56" s="121">
        <v>1</v>
      </c>
      <c r="U56" s="144"/>
      <c r="V56" s="144"/>
      <c r="W56" s="144"/>
      <c r="X56" s="144"/>
      <c r="Y56" s="144"/>
      <c r="Z56" s="15"/>
      <c r="AA56" s="15"/>
      <c r="AB56" s="150">
        <v>1</v>
      </c>
      <c r="AC56" s="152"/>
      <c r="AD56" s="152"/>
      <c r="AE56" s="152"/>
      <c r="AF56" s="152"/>
      <c r="AG56" s="152"/>
      <c r="AH56" s="15"/>
      <c r="AI56" s="15"/>
      <c r="AJ56" s="145">
        <v>1</v>
      </c>
      <c r="AK56" s="61"/>
      <c r="AL56" s="61"/>
      <c r="AM56" s="61"/>
      <c r="AN56" s="61"/>
      <c r="AO56" s="61"/>
      <c r="AP56" s="15"/>
      <c r="AQ56" s="15"/>
      <c r="AR56" s="18">
        <v>1</v>
      </c>
      <c r="AS56" s="155"/>
      <c r="AT56" s="155"/>
      <c r="AU56" s="155"/>
      <c r="AV56" s="155"/>
      <c r="AW56" s="156"/>
    </row>
    <row r="57" spans="1:49" x14ac:dyDescent="0.25">
      <c r="A57" s="130">
        <v>53</v>
      </c>
      <c r="B57" s="15"/>
      <c r="C57" s="15"/>
      <c r="D57" s="157">
        <v>1</v>
      </c>
      <c r="E57" s="157"/>
      <c r="F57" s="125"/>
      <c r="G57" s="125"/>
      <c r="H57" s="125"/>
      <c r="I57" s="125"/>
      <c r="J57" s="15"/>
      <c r="K57" s="15"/>
      <c r="L57" s="60">
        <v>1</v>
      </c>
      <c r="M57" s="59"/>
      <c r="N57" s="59"/>
      <c r="O57" s="59"/>
      <c r="P57" s="59"/>
      <c r="Q57" s="59"/>
      <c r="R57" s="15"/>
      <c r="S57" s="15"/>
      <c r="T57" s="121">
        <v>1</v>
      </c>
      <c r="U57" s="144"/>
      <c r="V57" s="144"/>
      <c r="W57" s="144"/>
      <c r="X57" s="144"/>
      <c r="Y57" s="144"/>
      <c r="Z57" s="15"/>
      <c r="AA57" s="15"/>
      <c r="AB57" s="150">
        <v>1</v>
      </c>
      <c r="AC57" s="152"/>
      <c r="AD57" s="152"/>
      <c r="AE57" s="152"/>
      <c r="AF57" s="152"/>
      <c r="AG57" s="152"/>
      <c r="AH57" s="15"/>
      <c r="AI57" s="15"/>
      <c r="AJ57" s="145"/>
      <c r="AK57" s="61"/>
      <c r="AL57" s="61"/>
      <c r="AM57" s="61"/>
      <c r="AN57" s="61"/>
      <c r="AO57" s="61">
        <v>1</v>
      </c>
      <c r="AP57" s="15"/>
      <c r="AQ57" s="15"/>
      <c r="AR57" s="18">
        <v>1</v>
      </c>
      <c r="AS57" s="155"/>
      <c r="AT57" s="155"/>
      <c r="AU57" s="155"/>
      <c r="AV57" s="155"/>
      <c r="AW57" s="156"/>
    </row>
    <row r="58" spans="1:49" x14ac:dyDescent="0.25">
      <c r="A58" s="30">
        <v>54</v>
      </c>
      <c r="B58" s="15"/>
      <c r="C58" s="15"/>
      <c r="D58" s="157">
        <v>1</v>
      </c>
      <c r="E58" s="157"/>
      <c r="F58" s="125"/>
      <c r="G58" s="125"/>
      <c r="H58" s="125"/>
      <c r="I58" s="125"/>
      <c r="J58" s="15"/>
      <c r="K58" s="15"/>
      <c r="L58" s="60">
        <v>1</v>
      </c>
      <c r="M58" s="59"/>
      <c r="N58" s="59"/>
      <c r="O58" s="59"/>
      <c r="P58" s="59"/>
      <c r="Q58" s="59"/>
      <c r="R58" s="15"/>
      <c r="S58" s="15"/>
      <c r="T58" s="121">
        <v>1</v>
      </c>
      <c r="U58" s="144"/>
      <c r="V58" s="144"/>
      <c r="W58" s="144"/>
      <c r="X58" s="144"/>
      <c r="Y58" s="144"/>
      <c r="Z58" s="15"/>
      <c r="AA58" s="15"/>
      <c r="AB58" s="150">
        <v>1</v>
      </c>
      <c r="AC58" s="152"/>
      <c r="AD58" s="152"/>
      <c r="AE58" s="152"/>
      <c r="AF58" s="152"/>
      <c r="AG58" s="152"/>
      <c r="AH58" s="15"/>
      <c r="AI58" s="15"/>
      <c r="AJ58" s="145">
        <v>1</v>
      </c>
      <c r="AK58" s="61"/>
      <c r="AL58" s="61"/>
      <c r="AM58" s="61"/>
      <c r="AN58" s="61"/>
      <c r="AO58" s="61"/>
      <c r="AP58" s="15"/>
      <c r="AQ58" s="15"/>
      <c r="AR58" s="18">
        <v>1</v>
      </c>
      <c r="AS58" s="155"/>
      <c r="AT58" s="155"/>
      <c r="AU58" s="155"/>
      <c r="AV58" s="155"/>
      <c r="AW58" s="156"/>
    </row>
    <row r="59" spans="1:49" x14ac:dyDescent="0.25">
      <c r="A59" s="130">
        <v>55</v>
      </c>
      <c r="B59" s="15"/>
      <c r="C59" s="15"/>
      <c r="D59" s="157">
        <v>1</v>
      </c>
      <c r="E59" s="157"/>
      <c r="F59" s="125"/>
      <c r="G59" s="125"/>
      <c r="H59" s="125"/>
      <c r="I59" s="125"/>
      <c r="J59" s="15"/>
      <c r="K59" s="15"/>
      <c r="L59" s="60">
        <v>1</v>
      </c>
      <c r="M59" s="59"/>
      <c r="N59" s="59"/>
      <c r="O59" s="59"/>
      <c r="P59" s="59"/>
      <c r="Q59" s="59"/>
      <c r="R59" s="15"/>
      <c r="S59" s="15"/>
      <c r="T59" s="121">
        <v>1</v>
      </c>
      <c r="U59" s="144"/>
      <c r="V59" s="144"/>
      <c r="W59" s="144"/>
      <c r="X59" s="144"/>
      <c r="Y59" s="144"/>
      <c r="Z59" s="15"/>
      <c r="AA59" s="15"/>
      <c r="AB59" s="150">
        <v>1</v>
      </c>
      <c r="AC59" s="152"/>
      <c r="AD59" s="152"/>
      <c r="AE59" s="152"/>
      <c r="AF59" s="152"/>
      <c r="AG59" s="152"/>
      <c r="AH59" s="15"/>
      <c r="AI59" s="15"/>
      <c r="AJ59" s="145"/>
      <c r="AK59" s="61"/>
      <c r="AL59" s="61"/>
      <c r="AM59" s="61"/>
      <c r="AN59" s="61"/>
      <c r="AO59" s="61">
        <v>1</v>
      </c>
      <c r="AP59" s="15"/>
      <c r="AQ59" s="15"/>
      <c r="AR59" s="18"/>
      <c r="AS59" s="155"/>
      <c r="AT59" s="155"/>
      <c r="AU59" s="155"/>
      <c r="AV59" s="155"/>
      <c r="AW59" s="156">
        <v>1</v>
      </c>
    </row>
    <row r="60" spans="1:49" x14ac:dyDescent="0.25">
      <c r="A60" s="30">
        <v>56</v>
      </c>
      <c r="B60" s="15"/>
      <c r="C60" s="15"/>
      <c r="D60" s="157">
        <v>1</v>
      </c>
      <c r="E60" s="157"/>
      <c r="F60" s="125"/>
      <c r="G60" s="125"/>
      <c r="H60" s="125"/>
      <c r="I60" s="125"/>
      <c r="J60" s="15"/>
      <c r="K60" s="15"/>
      <c r="L60" s="60">
        <v>1</v>
      </c>
      <c r="M60" s="59"/>
      <c r="N60" s="59"/>
      <c r="O60" s="59"/>
      <c r="P60" s="59"/>
      <c r="Q60" s="59"/>
      <c r="R60" s="15"/>
      <c r="S60" s="15"/>
      <c r="T60" s="121">
        <v>1</v>
      </c>
      <c r="U60" s="144"/>
      <c r="V60" s="144"/>
      <c r="W60" s="144"/>
      <c r="X60" s="144"/>
      <c r="Y60" s="144"/>
      <c r="Z60" s="15"/>
      <c r="AA60" s="15"/>
      <c r="AB60" s="150">
        <v>1</v>
      </c>
      <c r="AC60" s="152"/>
      <c r="AD60" s="152"/>
      <c r="AE60" s="152"/>
      <c r="AF60" s="152"/>
      <c r="AG60" s="152"/>
      <c r="AH60" s="15"/>
      <c r="AI60" s="15"/>
      <c r="AJ60" s="145">
        <v>1</v>
      </c>
      <c r="AK60" s="61"/>
      <c r="AL60" s="61"/>
      <c r="AM60" s="61"/>
      <c r="AN60" s="61"/>
      <c r="AO60" s="61"/>
      <c r="AP60" s="15"/>
      <c r="AQ60" s="15"/>
      <c r="AR60" s="18">
        <v>1</v>
      </c>
      <c r="AS60" s="155"/>
      <c r="AT60" s="155"/>
      <c r="AU60" s="155"/>
      <c r="AV60" s="155"/>
      <c r="AW60" s="156"/>
    </row>
    <row r="61" spans="1:49" x14ac:dyDescent="0.25">
      <c r="A61" s="130">
        <v>57</v>
      </c>
      <c r="B61" s="15"/>
      <c r="C61" s="15"/>
      <c r="D61" s="157">
        <v>1</v>
      </c>
      <c r="E61" s="157"/>
      <c r="F61" s="125"/>
      <c r="G61" s="125"/>
      <c r="H61" s="125"/>
      <c r="I61" s="125"/>
      <c r="J61" s="15"/>
      <c r="K61" s="15"/>
      <c r="L61" s="59">
        <v>1</v>
      </c>
      <c r="M61" s="59"/>
      <c r="N61" s="59"/>
      <c r="O61" s="59"/>
      <c r="P61" s="59"/>
      <c r="Q61" s="59"/>
      <c r="R61" s="15"/>
      <c r="S61" s="15"/>
      <c r="T61" s="144">
        <v>1</v>
      </c>
      <c r="U61" s="144"/>
      <c r="V61" s="144"/>
      <c r="W61" s="144"/>
      <c r="X61" s="144"/>
      <c r="Y61" s="144"/>
      <c r="Z61" s="15"/>
      <c r="AA61" s="15"/>
      <c r="AB61" s="152">
        <v>1</v>
      </c>
      <c r="AC61" s="152"/>
      <c r="AD61" s="152"/>
      <c r="AE61" s="152"/>
      <c r="AF61" s="152"/>
      <c r="AG61" s="152"/>
      <c r="AH61" s="15"/>
      <c r="AI61" s="15"/>
      <c r="AJ61" s="61">
        <v>1</v>
      </c>
      <c r="AK61" s="61"/>
      <c r="AL61" s="61"/>
      <c r="AM61" s="61"/>
      <c r="AN61" s="61"/>
      <c r="AO61" s="61"/>
      <c r="AP61" s="15"/>
      <c r="AQ61" s="15"/>
      <c r="AR61" s="155">
        <v>1</v>
      </c>
      <c r="AS61" s="155"/>
      <c r="AT61" s="155"/>
      <c r="AU61" s="155"/>
      <c r="AV61" s="155"/>
      <c r="AW61" s="156"/>
    </row>
    <row r="62" spans="1:49" x14ac:dyDescent="0.25">
      <c r="A62" s="30">
        <v>58</v>
      </c>
      <c r="B62" s="15"/>
      <c r="C62" s="15"/>
      <c r="D62" s="157"/>
      <c r="E62" s="157"/>
      <c r="F62" s="125"/>
      <c r="G62" s="125">
        <v>1</v>
      </c>
      <c r="H62" s="125"/>
      <c r="I62" s="125"/>
      <c r="J62" s="15"/>
      <c r="K62" s="15"/>
      <c r="L62" s="59"/>
      <c r="M62" s="59"/>
      <c r="N62" s="59"/>
      <c r="O62" s="59">
        <v>1</v>
      </c>
      <c r="P62" s="59"/>
      <c r="Q62" s="59"/>
      <c r="R62" s="15"/>
      <c r="S62" s="15"/>
      <c r="T62" s="144"/>
      <c r="U62" s="144"/>
      <c r="V62" s="144"/>
      <c r="W62" s="144">
        <v>1</v>
      </c>
      <c r="X62" s="144"/>
      <c r="Y62" s="144"/>
      <c r="Z62" s="15"/>
      <c r="AA62" s="15"/>
      <c r="AB62" s="152">
        <v>1</v>
      </c>
      <c r="AC62" s="152"/>
      <c r="AD62" s="152"/>
      <c r="AE62" s="152"/>
      <c r="AF62" s="152"/>
      <c r="AG62" s="152"/>
      <c r="AH62" s="15"/>
      <c r="AI62" s="15"/>
      <c r="AJ62" s="61">
        <v>1</v>
      </c>
      <c r="AK62" s="61"/>
      <c r="AL62" s="61"/>
      <c r="AM62" s="61"/>
      <c r="AN62" s="61"/>
      <c r="AO62" s="61"/>
      <c r="AP62" s="15"/>
      <c r="AQ62" s="15"/>
      <c r="AR62" s="155">
        <v>1</v>
      </c>
      <c r="AS62" s="155"/>
      <c r="AT62" s="155"/>
      <c r="AU62" s="155"/>
      <c r="AV62" s="155"/>
      <c r="AW62" s="156"/>
    </row>
    <row r="63" spans="1:49" x14ac:dyDescent="0.25">
      <c r="A63" s="130">
        <v>59</v>
      </c>
      <c r="B63" s="15"/>
      <c r="C63" s="15"/>
      <c r="D63" s="157">
        <v>1</v>
      </c>
      <c r="E63" s="157"/>
      <c r="F63" s="125"/>
      <c r="G63" s="125"/>
      <c r="H63" s="125"/>
      <c r="I63" s="125"/>
      <c r="J63" s="15"/>
      <c r="K63" s="15"/>
      <c r="L63" s="59">
        <v>1</v>
      </c>
      <c r="M63" s="59"/>
      <c r="N63" s="59"/>
      <c r="O63" s="59"/>
      <c r="P63" s="59"/>
      <c r="Q63" s="59"/>
      <c r="R63" s="15"/>
      <c r="S63" s="15"/>
      <c r="T63" s="144">
        <v>1</v>
      </c>
      <c r="U63" s="144"/>
      <c r="V63" s="144"/>
      <c r="W63" s="144"/>
      <c r="X63" s="144"/>
      <c r="Y63" s="144"/>
      <c r="Z63" s="15"/>
      <c r="AA63" s="15"/>
      <c r="AB63" s="152">
        <v>1</v>
      </c>
      <c r="AC63" s="152"/>
      <c r="AD63" s="152"/>
      <c r="AE63" s="152"/>
      <c r="AF63" s="152"/>
      <c r="AG63" s="152"/>
      <c r="AH63" s="15"/>
      <c r="AI63" s="15"/>
      <c r="AJ63" s="61">
        <v>1</v>
      </c>
      <c r="AK63" s="61"/>
      <c r="AL63" s="61"/>
      <c r="AM63" s="61"/>
      <c r="AN63" s="61"/>
      <c r="AO63" s="61"/>
      <c r="AP63" s="15"/>
      <c r="AQ63" s="15"/>
      <c r="AR63" s="155">
        <v>1</v>
      </c>
      <c r="AS63" s="155"/>
      <c r="AT63" s="155"/>
      <c r="AU63" s="155"/>
      <c r="AV63" s="155"/>
      <c r="AW63" s="156"/>
    </row>
    <row r="64" spans="1:49" x14ac:dyDescent="0.25">
      <c r="A64" s="30">
        <v>60</v>
      </c>
      <c r="B64" s="15"/>
      <c r="C64" s="15"/>
      <c r="D64" s="157">
        <v>1</v>
      </c>
      <c r="E64" s="157"/>
      <c r="F64" s="125"/>
      <c r="G64" s="125"/>
      <c r="H64" s="125"/>
      <c r="I64" s="125"/>
      <c r="J64" s="15"/>
      <c r="K64" s="15"/>
      <c r="L64" s="59"/>
      <c r="M64" s="59"/>
      <c r="N64" s="59"/>
      <c r="O64" s="59"/>
      <c r="P64" s="59">
        <v>1</v>
      </c>
      <c r="Q64" s="59"/>
      <c r="R64" s="15"/>
      <c r="S64" s="15"/>
      <c r="T64" s="144"/>
      <c r="U64" s="144"/>
      <c r="V64" s="144"/>
      <c r="W64" s="144"/>
      <c r="X64" s="144">
        <v>1</v>
      </c>
      <c r="Y64" s="144"/>
      <c r="Z64" s="15"/>
      <c r="AA64" s="15"/>
      <c r="AB64" s="152">
        <v>1</v>
      </c>
      <c r="AC64" s="152"/>
      <c r="AD64" s="152"/>
      <c r="AE64" s="152"/>
      <c r="AF64" s="152"/>
      <c r="AG64" s="152"/>
      <c r="AH64" s="15"/>
      <c r="AI64" s="15"/>
      <c r="AJ64" s="61">
        <v>1</v>
      </c>
      <c r="AK64" s="61"/>
      <c r="AL64" s="61"/>
      <c r="AM64" s="61"/>
      <c r="AN64" s="61"/>
      <c r="AO64" s="61"/>
      <c r="AP64" s="15"/>
      <c r="AQ64" s="15"/>
      <c r="AR64" s="155">
        <v>1</v>
      </c>
      <c r="AS64" s="155"/>
      <c r="AT64" s="155"/>
      <c r="AU64" s="155"/>
      <c r="AV64" s="155"/>
      <c r="AW64" s="156"/>
    </row>
    <row r="65" spans="1:49" x14ac:dyDescent="0.25">
      <c r="A65" s="130">
        <v>61</v>
      </c>
      <c r="B65" s="15"/>
      <c r="C65" s="15"/>
      <c r="D65" s="157"/>
      <c r="E65" s="157"/>
      <c r="F65" s="125"/>
      <c r="G65" s="125"/>
      <c r="H65" s="125"/>
      <c r="I65" s="125">
        <v>1</v>
      </c>
      <c r="J65" s="15"/>
      <c r="K65" s="15"/>
      <c r="L65" s="59"/>
      <c r="M65" s="59"/>
      <c r="N65" s="59"/>
      <c r="O65" s="59"/>
      <c r="P65" s="59"/>
      <c r="Q65" s="59">
        <v>1</v>
      </c>
      <c r="R65" s="15"/>
      <c r="S65" s="15"/>
      <c r="T65" s="144">
        <v>1</v>
      </c>
      <c r="U65" s="144"/>
      <c r="V65" s="144"/>
      <c r="W65" s="144"/>
      <c r="X65" s="144"/>
      <c r="Y65" s="144"/>
      <c r="Z65" s="15"/>
      <c r="AA65" s="15"/>
      <c r="AB65" s="152">
        <v>1</v>
      </c>
      <c r="AC65" s="152"/>
      <c r="AD65" s="152"/>
      <c r="AE65" s="152"/>
      <c r="AF65" s="152"/>
      <c r="AG65" s="152"/>
      <c r="AH65" s="15"/>
      <c r="AI65" s="15"/>
      <c r="AJ65" s="61">
        <v>1</v>
      </c>
      <c r="AK65" s="61"/>
      <c r="AL65" s="61"/>
      <c r="AM65" s="61"/>
      <c r="AN65" s="61"/>
      <c r="AO65" s="61"/>
      <c r="AP65" s="15"/>
      <c r="AQ65" s="15"/>
      <c r="AR65" s="155">
        <v>1</v>
      </c>
      <c r="AS65" s="155"/>
      <c r="AT65" s="155"/>
      <c r="AU65" s="155"/>
      <c r="AV65" s="155"/>
      <c r="AW65" s="156"/>
    </row>
    <row r="66" spans="1:49" x14ac:dyDescent="0.25">
      <c r="A66" s="30">
        <v>62</v>
      </c>
      <c r="B66" s="15"/>
      <c r="C66" s="15"/>
      <c r="D66" s="157">
        <v>1</v>
      </c>
      <c r="E66" s="157"/>
      <c r="F66" s="125"/>
      <c r="G66" s="125"/>
      <c r="H66" s="125"/>
      <c r="I66" s="125"/>
      <c r="J66" s="15"/>
      <c r="K66" s="15"/>
      <c r="L66" s="59">
        <v>1</v>
      </c>
      <c r="M66" s="59"/>
      <c r="N66" s="59"/>
      <c r="O66" s="59"/>
      <c r="P66" s="59"/>
      <c r="Q66" s="59"/>
      <c r="R66" s="15"/>
      <c r="S66" s="15"/>
      <c r="T66" s="144">
        <v>1</v>
      </c>
      <c r="U66" s="144"/>
      <c r="V66" s="144"/>
      <c r="W66" s="144"/>
      <c r="X66" s="144"/>
      <c r="Y66" s="144"/>
      <c r="Z66" s="15"/>
      <c r="AA66" s="15"/>
      <c r="AB66" s="152">
        <v>1</v>
      </c>
      <c r="AC66" s="152"/>
      <c r="AD66" s="152"/>
      <c r="AE66" s="152"/>
      <c r="AF66" s="152"/>
      <c r="AG66" s="152"/>
      <c r="AH66" s="15"/>
      <c r="AI66" s="15"/>
      <c r="AJ66" s="61">
        <v>1</v>
      </c>
      <c r="AK66" s="61"/>
      <c r="AL66" s="61"/>
      <c r="AM66" s="61"/>
      <c r="AN66" s="61"/>
      <c r="AO66" s="61"/>
      <c r="AP66" s="15"/>
      <c r="AQ66" s="15"/>
      <c r="AR66" s="155">
        <v>1</v>
      </c>
      <c r="AS66" s="155"/>
      <c r="AT66" s="155"/>
      <c r="AU66" s="155"/>
      <c r="AV66" s="155"/>
      <c r="AW66" s="156"/>
    </row>
    <row r="67" spans="1:49" x14ac:dyDescent="0.25">
      <c r="A67" s="130">
        <v>63</v>
      </c>
      <c r="B67" s="15"/>
      <c r="C67" s="15"/>
      <c r="D67" s="157">
        <v>1</v>
      </c>
      <c r="E67" s="157"/>
      <c r="F67" s="125"/>
      <c r="G67" s="125"/>
      <c r="H67" s="125"/>
      <c r="I67" s="125"/>
      <c r="J67" s="15"/>
      <c r="K67" s="15"/>
      <c r="L67" s="59"/>
      <c r="M67" s="59"/>
      <c r="N67" s="59">
        <v>1</v>
      </c>
      <c r="O67" s="59"/>
      <c r="P67" s="59"/>
      <c r="Q67" s="59"/>
      <c r="R67" s="15"/>
      <c r="S67" s="15"/>
      <c r="T67" s="144"/>
      <c r="U67" s="144">
        <v>1</v>
      </c>
      <c r="V67" s="144"/>
      <c r="W67" s="144"/>
      <c r="X67" s="144"/>
      <c r="Y67" s="144"/>
      <c r="Z67" s="15"/>
      <c r="AA67" s="15"/>
      <c r="AB67" s="150">
        <v>1</v>
      </c>
      <c r="AC67" s="152"/>
      <c r="AD67" s="152"/>
      <c r="AE67" s="152"/>
      <c r="AF67" s="152"/>
      <c r="AG67" s="152"/>
      <c r="AH67" s="15"/>
      <c r="AI67" s="15"/>
      <c r="AJ67" s="61"/>
      <c r="AK67" s="61">
        <v>1</v>
      </c>
      <c r="AL67" s="61"/>
      <c r="AM67" s="61"/>
      <c r="AN67" s="61"/>
      <c r="AO67" s="61"/>
      <c r="AP67" s="15"/>
      <c r="AQ67" s="15"/>
      <c r="AR67" s="18">
        <v>1</v>
      </c>
      <c r="AS67" s="155"/>
      <c r="AT67" s="155"/>
      <c r="AU67" s="155"/>
      <c r="AV67" s="155"/>
      <c r="AW67" s="156"/>
    </row>
    <row r="68" spans="1:49" x14ac:dyDescent="0.25">
      <c r="A68" s="30">
        <v>64</v>
      </c>
      <c r="B68" s="15"/>
      <c r="C68" s="15"/>
      <c r="D68" s="157">
        <v>1</v>
      </c>
      <c r="E68" s="157"/>
      <c r="F68" s="125"/>
      <c r="G68" s="125"/>
      <c r="H68" s="125"/>
      <c r="I68" s="125"/>
      <c r="J68" s="15"/>
      <c r="K68" s="15"/>
      <c r="L68" s="60">
        <v>1</v>
      </c>
      <c r="M68" s="59"/>
      <c r="N68" s="59"/>
      <c r="O68" s="59"/>
      <c r="P68" s="59"/>
      <c r="Q68" s="59"/>
      <c r="R68" s="15"/>
      <c r="S68" s="15"/>
      <c r="T68" s="144">
        <v>1</v>
      </c>
      <c r="U68" s="144"/>
      <c r="V68" s="144"/>
      <c r="W68" s="144"/>
      <c r="X68" s="144"/>
      <c r="Y68" s="144"/>
      <c r="Z68" s="15"/>
      <c r="AA68" s="15"/>
      <c r="AB68" s="150">
        <v>1</v>
      </c>
      <c r="AC68" s="152"/>
      <c r="AD68" s="152"/>
      <c r="AE68" s="152"/>
      <c r="AF68" s="152"/>
      <c r="AG68" s="152"/>
      <c r="AH68" s="15"/>
      <c r="AI68" s="15"/>
      <c r="AJ68" s="61"/>
      <c r="AK68" s="61"/>
      <c r="AL68" s="61">
        <v>1</v>
      </c>
      <c r="AM68" s="61"/>
      <c r="AN68" s="61"/>
      <c r="AO68" s="61"/>
      <c r="AP68" s="15"/>
      <c r="AQ68" s="15"/>
      <c r="AR68" s="18">
        <v>1</v>
      </c>
      <c r="AS68" s="155"/>
      <c r="AT68" s="155"/>
      <c r="AU68" s="155"/>
      <c r="AV68" s="155"/>
      <c r="AW68" s="156"/>
    </row>
    <row r="69" spans="1:49" x14ac:dyDescent="0.25">
      <c r="A69" s="130">
        <v>65</v>
      </c>
      <c r="B69" s="15"/>
      <c r="C69" s="15"/>
      <c r="D69" s="157">
        <v>1</v>
      </c>
      <c r="E69" s="157"/>
      <c r="F69" s="125"/>
      <c r="G69" s="125"/>
      <c r="H69" s="125"/>
      <c r="I69" s="125"/>
      <c r="J69" s="15"/>
      <c r="K69" s="15"/>
      <c r="L69" s="60">
        <v>1</v>
      </c>
      <c r="M69" s="59"/>
      <c r="N69" s="59"/>
      <c r="O69" s="59"/>
      <c r="P69" s="59"/>
      <c r="Q69" s="59"/>
      <c r="R69" s="15"/>
      <c r="S69" s="15"/>
      <c r="T69" s="121">
        <v>1</v>
      </c>
      <c r="U69" s="144"/>
      <c r="V69" s="144"/>
      <c r="W69" s="144"/>
      <c r="X69" s="144"/>
      <c r="Y69" s="144"/>
      <c r="Z69" s="15"/>
      <c r="AA69" s="15"/>
      <c r="AB69" s="150">
        <v>1</v>
      </c>
      <c r="AC69" s="152"/>
      <c r="AD69" s="152"/>
      <c r="AE69" s="152"/>
      <c r="AF69" s="152"/>
      <c r="AG69" s="152"/>
      <c r="AH69" s="15"/>
      <c r="AI69" s="15"/>
      <c r="AJ69" s="145">
        <v>1</v>
      </c>
      <c r="AK69" s="61"/>
      <c r="AL69" s="61"/>
      <c r="AM69" s="61"/>
      <c r="AN69" s="61"/>
      <c r="AO69" s="61"/>
      <c r="AP69" s="15"/>
      <c r="AQ69" s="15"/>
      <c r="AR69" s="18">
        <v>1</v>
      </c>
      <c r="AS69" s="155"/>
      <c r="AT69" s="155"/>
      <c r="AU69" s="155"/>
      <c r="AV69" s="155"/>
      <c r="AW69" s="156"/>
    </row>
    <row r="70" spans="1:49" x14ac:dyDescent="0.25">
      <c r="A70" s="30">
        <v>66</v>
      </c>
      <c r="B70" s="15"/>
      <c r="C70" s="15"/>
      <c r="D70" s="157">
        <v>1</v>
      </c>
      <c r="E70" s="157"/>
      <c r="F70" s="125"/>
      <c r="G70" s="125"/>
      <c r="H70" s="125"/>
      <c r="I70" s="125"/>
      <c r="J70" s="15"/>
      <c r="K70" s="15"/>
      <c r="L70" s="60">
        <v>1</v>
      </c>
      <c r="M70" s="59"/>
      <c r="N70" s="59"/>
      <c r="O70" s="59"/>
      <c r="P70" s="59"/>
      <c r="Q70" s="59"/>
      <c r="R70" s="15"/>
      <c r="S70" s="15"/>
      <c r="T70" s="121">
        <v>1</v>
      </c>
      <c r="U70" s="144"/>
      <c r="V70" s="144"/>
      <c r="W70" s="144"/>
      <c r="X70" s="144"/>
      <c r="Y70" s="144"/>
      <c r="Z70" s="15"/>
      <c r="AA70" s="15"/>
      <c r="AB70" s="150">
        <v>1</v>
      </c>
      <c r="AC70" s="152"/>
      <c r="AD70" s="152"/>
      <c r="AE70" s="152"/>
      <c r="AF70" s="152"/>
      <c r="AG70" s="152"/>
      <c r="AH70" s="15"/>
      <c r="AI70" s="15"/>
      <c r="AJ70" s="145">
        <v>1</v>
      </c>
      <c r="AK70" s="61"/>
      <c r="AL70" s="61"/>
      <c r="AM70" s="61"/>
      <c r="AN70" s="61"/>
      <c r="AO70" s="61"/>
      <c r="AP70" s="15"/>
      <c r="AQ70" s="15"/>
      <c r="AR70" s="18">
        <v>1</v>
      </c>
      <c r="AS70" s="155"/>
      <c r="AT70" s="155"/>
      <c r="AU70" s="155"/>
      <c r="AV70" s="155"/>
      <c r="AW70" s="156"/>
    </row>
    <row r="71" spans="1:49" x14ac:dyDescent="0.25">
      <c r="A71" s="130">
        <v>67</v>
      </c>
      <c r="B71" s="15"/>
      <c r="C71" s="15"/>
      <c r="D71" s="157">
        <v>1</v>
      </c>
      <c r="E71" s="157"/>
      <c r="F71" s="125"/>
      <c r="G71" s="125"/>
      <c r="H71" s="125"/>
      <c r="I71" s="125"/>
      <c r="J71" s="15"/>
      <c r="K71" s="15"/>
      <c r="L71" s="60">
        <v>1</v>
      </c>
      <c r="M71" s="59"/>
      <c r="N71" s="59"/>
      <c r="O71" s="59"/>
      <c r="P71" s="59"/>
      <c r="Q71" s="59"/>
      <c r="R71" s="15"/>
      <c r="S71" s="15"/>
      <c r="T71" s="121">
        <v>1</v>
      </c>
      <c r="U71" s="144"/>
      <c r="V71" s="144"/>
      <c r="W71" s="144"/>
      <c r="X71" s="144"/>
      <c r="Y71" s="144"/>
      <c r="Z71" s="15"/>
      <c r="AA71" s="15"/>
      <c r="AB71" s="150">
        <v>1</v>
      </c>
      <c r="AC71" s="152"/>
      <c r="AD71" s="152"/>
      <c r="AE71" s="152"/>
      <c r="AF71" s="152"/>
      <c r="AG71" s="152"/>
      <c r="AH71" s="15"/>
      <c r="AI71" s="15"/>
      <c r="AJ71" s="145"/>
      <c r="AK71" s="61"/>
      <c r="AL71" s="61"/>
      <c r="AM71" s="61"/>
      <c r="AN71" s="61"/>
      <c r="AO71" s="61">
        <v>1</v>
      </c>
      <c r="AP71" s="15"/>
      <c r="AQ71" s="15"/>
      <c r="AR71" s="18">
        <v>1</v>
      </c>
      <c r="AS71" s="155"/>
      <c r="AT71" s="155"/>
      <c r="AU71" s="155"/>
      <c r="AV71" s="155"/>
      <c r="AW71" s="156"/>
    </row>
    <row r="72" spans="1:49" x14ac:dyDescent="0.25">
      <c r="A72" s="30">
        <v>68</v>
      </c>
      <c r="B72" s="15"/>
      <c r="C72" s="15"/>
      <c r="D72" s="157">
        <v>1</v>
      </c>
      <c r="E72" s="157"/>
      <c r="F72" s="125"/>
      <c r="G72" s="125"/>
      <c r="H72" s="125"/>
      <c r="I72" s="125"/>
      <c r="J72" s="15"/>
      <c r="K72" s="15"/>
      <c r="L72" s="60">
        <v>1</v>
      </c>
      <c r="M72" s="59"/>
      <c r="N72" s="59"/>
      <c r="O72" s="59"/>
      <c r="P72" s="59"/>
      <c r="Q72" s="59"/>
      <c r="R72" s="15"/>
      <c r="S72" s="15"/>
      <c r="T72" s="121">
        <v>1</v>
      </c>
      <c r="U72" s="144"/>
      <c r="V72" s="144"/>
      <c r="W72" s="144"/>
      <c r="X72" s="144"/>
      <c r="Y72" s="144"/>
      <c r="Z72" s="15"/>
      <c r="AA72" s="15"/>
      <c r="AB72" s="150">
        <v>1</v>
      </c>
      <c r="AC72" s="152"/>
      <c r="AD72" s="152"/>
      <c r="AE72" s="152"/>
      <c r="AF72" s="152"/>
      <c r="AG72" s="152"/>
      <c r="AH72" s="15"/>
      <c r="AI72" s="15"/>
      <c r="AJ72" s="145">
        <v>1</v>
      </c>
      <c r="AK72" s="61"/>
      <c r="AL72" s="61"/>
      <c r="AM72" s="61"/>
      <c r="AN72" s="61"/>
      <c r="AO72" s="61"/>
      <c r="AP72" s="15"/>
      <c r="AQ72" s="15"/>
      <c r="AR72" s="18">
        <v>1</v>
      </c>
      <c r="AS72" s="155"/>
      <c r="AT72" s="155"/>
      <c r="AU72" s="155"/>
      <c r="AV72" s="155"/>
      <c r="AW72" s="156"/>
    </row>
    <row r="73" spans="1:49" x14ac:dyDescent="0.25">
      <c r="A73" s="130">
        <v>69</v>
      </c>
      <c r="B73" s="15"/>
      <c r="C73" s="15"/>
      <c r="D73" s="157">
        <v>1</v>
      </c>
      <c r="E73" s="157"/>
      <c r="F73" s="125"/>
      <c r="G73" s="125"/>
      <c r="H73" s="125"/>
      <c r="I73" s="125"/>
      <c r="J73" s="15"/>
      <c r="K73" s="15"/>
      <c r="L73" s="60">
        <v>1</v>
      </c>
      <c r="M73" s="59"/>
      <c r="N73" s="59"/>
      <c r="O73" s="59"/>
      <c r="P73" s="59"/>
      <c r="Q73" s="59"/>
      <c r="R73" s="15"/>
      <c r="S73" s="15"/>
      <c r="T73" s="121">
        <v>1</v>
      </c>
      <c r="U73" s="144"/>
      <c r="V73" s="144"/>
      <c r="W73" s="144"/>
      <c r="X73" s="144"/>
      <c r="Y73" s="144"/>
      <c r="Z73" s="15"/>
      <c r="AA73" s="15"/>
      <c r="AB73" s="150">
        <v>1</v>
      </c>
      <c r="AC73" s="152"/>
      <c r="AD73" s="152"/>
      <c r="AE73" s="152"/>
      <c r="AF73" s="152"/>
      <c r="AG73" s="152"/>
      <c r="AH73" s="15"/>
      <c r="AI73" s="15"/>
      <c r="AJ73" s="145"/>
      <c r="AK73" s="61"/>
      <c r="AL73" s="61"/>
      <c r="AM73" s="61"/>
      <c r="AN73" s="61"/>
      <c r="AO73" s="61">
        <v>1</v>
      </c>
      <c r="AP73" s="15"/>
      <c r="AQ73" s="15"/>
      <c r="AR73" s="18"/>
      <c r="AS73" s="155"/>
      <c r="AT73" s="155"/>
      <c r="AU73" s="155"/>
      <c r="AV73" s="155"/>
      <c r="AW73" s="156">
        <v>1</v>
      </c>
    </row>
    <row r="74" spans="1:49" x14ac:dyDescent="0.25">
      <c r="A74" s="30">
        <v>70</v>
      </c>
      <c r="B74" s="15"/>
      <c r="C74" s="15"/>
      <c r="D74" s="157">
        <v>1</v>
      </c>
      <c r="E74" s="157"/>
      <c r="F74" s="125"/>
      <c r="G74" s="125"/>
      <c r="H74" s="125"/>
      <c r="I74" s="125"/>
      <c r="J74" s="15"/>
      <c r="K74" s="15"/>
      <c r="L74" s="60">
        <v>1</v>
      </c>
      <c r="M74" s="59"/>
      <c r="N74" s="59"/>
      <c r="O74" s="59"/>
      <c r="P74" s="59"/>
      <c r="Q74" s="59"/>
      <c r="R74" s="15"/>
      <c r="S74" s="15"/>
      <c r="T74" s="121">
        <v>1</v>
      </c>
      <c r="U74" s="144"/>
      <c r="V74" s="144"/>
      <c r="W74" s="144"/>
      <c r="X74" s="144"/>
      <c r="Y74" s="144"/>
      <c r="Z74" s="15"/>
      <c r="AA74" s="15"/>
      <c r="AB74" s="150">
        <v>1</v>
      </c>
      <c r="AC74" s="152"/>
      <c r="AD74" s="152"/>
      <c r="AE74" s="152"/>
      <c r="AF74" s="152"/>
      <c r="AG74" s="152"/>
      <c r="AH74" s="15"/>
      <c r="AI74" s="15"/>
      <c r="AJ74" s="145">
        <v>1</v>
      </c>
      <c r="AK74" s="61"/>
      <c r="AL74" s="61"/>
      <c r="AM74" s="61"/>
      <c r="AN74" s="61"/>
      <c r="AO74" s="61"/>
      <c r="AP74" s="15"/>
      <c r="AQ74" s="15"/>
      <c r="AR74" s="18">
        <v>1</v>
      </c>
      <c r="AS74" s="155"/>
      <c r="AT74" s="155"/>
      <c r="AU74" s="155"/>
      <c r="AV74" s="155"/>
      <c r="AW74" s="156"/>
    </row>
    <row r="75" spans="1:49" x14ac:dyDescent="0.25">
      <c r="A75" s="130">
        <v>71</v>
      </c>
      <c r="B75" s="15"/>
      <c r="C75" s="15"/>
      <c r="D75" s="157">
        <v>1</v>
      </c>
      <c r="E75" s="157"/>
      <c r="F75" s="125"/>
      <c r="G75" s="125"/>
      <c r="H75" s="125"/>
      <c r="I75" s="125"/>
      <c r="J75" s="15"/>
      <c r="K75" s="15"/>
      <c r="L75" s="59">
        <v>1</v>
      </c>
      <c r="M75" s="59"/>
      <c r="N75" s="59"/>
      <c r="O75" s="59"/>
      <c r="P75" s="59"/>
      <c r="Q75" s="59"/>
      <c r="R75" s="15"/>
      <c r="S75" s="15"/>
      <c r="T75" s="144">
        <v>1</v>
      </c>
      <c r="U75" s="144"/>
      <c r="V75" s="144"/>
      <c r="W75" s="144"/>
      <c r="X75" s="144"/>
      <c r="Y75" s="144"/>
      <c r="Z75" s="15"/>
      <c r="AA75" s="15"/>
      <c r="AB75" s="152">
        <v>1</v>
      </c>
      <c r="AC75" s="152"/>
      <c r="AD75" s="152"/>
      <c r="AE75" s="152"/>
      <c r="AF75" s="152"/>
      <c r="AG75" s="152"/>
      <c r="AH75" s="15"/>
      <c r="AI75" s="15"/>
      <c r="AJ75" s="61">
        <v>1</v>
      </c>
      <c r="AK75" s="61"/>
      <c r="AL75" s="61"/>
      <c r="AM75" s="61"/>
      <c r="AN75" s="61"/>
      <c r="AO75" s="61"/>
      <c r="AP75" s="15"/>
      <c r="AQ75" s="15"/>
      <c r="AR75" s="155">
        <v>1</v>
      </c>
      <c r="AS75" s="155"/>
      <c r="AT75" s="155"/>
      <c r="AU75" s="155"/>
      <c r="AV75" s="155"/>
      <c r="AW75" s="156"/>
    </row>
    <row r="76" spans="1:49" x14ac:dyDescent="0.25">
      <c r="A76" s="30">
        <v>72</v>
      </c>
      <c r="B76" s="15"/>
      <c r="C76" s="15"/>
      <c r="D76" s="157"/>
      <c r="E76" s="157"/>
      <c r="F76" s="125"/>
      <c r="G76" s="125">
        <v>1</v>
      </c>
      <c r="H76" s="125"/>
      <c r="I76" s="125"/>
      <c r="J76" s="15"/>
      <c r="K76" s="15"/>
      <c r="L76" s="59"/>
      <c r="M76" s="59"/>
      <c r="N76" s="59"/>
      <c r="O76" s="59">
        <v>1</v>
      </c>
      <c r="P76" s="59"/>
      <c r="Q76" s="59"/>
      <c r="R76" s="15"/>
      <c r="S76" s="15"/>
      <c r="T76" s="144"/>
      <c r="U76" s="144"/>
      <c r="V76" s="144"/>
      <c r="W76" s="144">
        <v>1</v>
      </c>
      <c r="X76" s="144"/>
      <c r="Y76" s="144"/>
      <c r="Z76" s="15"/>
      <c r="AA76" s="15"/>
      <c r="AB76" s="152">
        <v>1</v>
      </c>
      <c r="AC76" s="152"/>
      <c r="AD76" s="152"/>
      <c r="AE76" s="152"/>
      <c r="AF76" s="152"/>
      <c r="AG76" s="152"/>
      <c r="AH76" s="15"/>
      <c r="AI76" s="15"/>
      <c r="AJ76" s="61">
        <v>1</v>
      </c>
      <c r="AK76" s="61"/>
      <c r="AL76" s="61"/>
      <c r="AM76" s="61"/>
      <c r="AN76" s="61"/>
      <c r="AO76" s="61"/>
      <c r="AP76" s="15"/>
      <c r="AQ76" s="15"/>
      <c r="AR76" s="155">
        <v>1</v>
      </c>
      <c r="AS76" s="155"/>
      <c r="AT76" s="155"/>
      <c r="AU76" s="155"/>
      <c r="AV76" s="155"/>
      <c r="AW76" s="156"/>
    </row>
    <row r="77" spans="1:49" x14ac:dyDescent="0.25">
      <c r="A77" s="130">
        <v>73</v>
      </c>
      <c r="B77" s="15"/>
      <c r="C77" s="15"/>
      <c r="D77" s="157">
        <v>1</v>
      </c>
      <c r="E77" s="157"/>
      <c r="F77" s="125"/>
      <c r="G77" s="125"/>
      <c r="H77" s="125"/>
      <c r="I77" s="125"/>
      <c r="J77" s="15"/>
      <c r="K77" s="15"/>
      <c r="L77" s="59">
        <v>1</v>
      </c>
      <c r="M77" s="59"/>
      <c r="N77" s="59"/>
      <c r="O77" s="59"/>
      <c r="P77" s="59"/>
      <c r="Q77" s="59"/>
      <c r="R77" s="15"/>
      <c r="S77" s="15"/>
      <c r="T77" s="144">
        <v>1</v>
      </c>
      <c r="U77" s="144"/>
      <c r="V77" s="144"/>
      <c r="W77" s="144"/>
      <c r="X77" s="144"/>
      <c r="Y77" s="144"/>
      <c r="Z77" s="15"/>
      <c r="AA77" s="15"/>
      <c r="AB77" s="152">
        <v>1</v>
      </c>
      <c r="AC77" s="152"/>
      <c r="AD77" s="152"/>
      <c r="AE77" s="152"/>
      <c r="AF77" s="152"/>
      <c r="AG77" s="152"/>
      <c r="AH77" s="15"/>
      <c r="AI77" s="15"/>
      <c r="AJ77" s="61">
        <v>1</v>
      </c>
      <c r="AK77" s="61"/>
      <c r="AL77" s="61"/>
      <c r="AM77" s="61"/>
      <c r="AN77" s="61"/>
      <c r="AO77" s="61"/>
      <c r="AP77" s="15"/>
      <c r="AQ77" s="15"/>
      <c r="AR77" s="155">
        <v>1</v>
      </c>
      <c r="AS77" s="155"/>
      <c r="AT77" s="155"/>
      <c r="AU77" s="155"/>
      <c r="AV77" s="155"/>
      <c r="AW77" s="156"/>
    </row>
    <row r="78" spans="1:49" x14ac:dyDescent="0.25">
      <c r="A78" s="30">
        <v>74</v>
      </c>
      <c r="B78" s="15"/>
      <c r="C78" s="15"/>
      <c r="D78" s="157">
        <v>1</v>
      </c>
      <c r="E78" s="157"/>
      <c r="F78" s="125"/>
      <c r="G78" s="125"/>
      <c r="H78" s="125"/>
      <c r="I78" s="125"/>
      <c r="J78" s="15"/>
      <c r="K78" s="15"/>
      <c r="L78" s="59"/>
      <c r="M78" s="59"/>
      <c r="N78" s="59"/>
      <c r="O78" s="59"/>
      <c r="P78" s="59">
        <v>1</v>
      </c>
      <c r="Q78" s="59"/>
      <c r="R78" s="15"/>
      <c r="S78" s="15"/>
      <c r="T78" s="144"/>
      <c r="U78" s="144"/>
      <c r="V78" s="144"/>
      <c r="W78" s="144"/>
      <c r="X78" s="144">
        <v>1</v>
      </c>
      <c r="Y78" s="144"/>
      <c r="Z78" s="15"/>
      <c r="AA78" s="15"/>
      <c r="AB78" s="152">
        <v>1</v>
      </c>
      <c r="AC78" s="152"/>
      <c r="AD78" s="152"/>
      <c r="AE78" s="152"/>
      <c r="AF78" s="152"/>
      <c r="AG78" s="152"/>
      <c r="AH78" s="15"/>
      <c r="AI78" s="15"/>
      <c r="AJ78" s="61">
        <v>1</v>
      </c>
      <c r="AK78" s="61"/>
      <c r="AL78" s="61"/>
      <c r="AM78" s="61"/>
      <c r="AN78" s="61"/>
      <c r="AO78" s="61"/>
      <c r="AP78" s="15"/>
      <c r="AQ78" s="15"/>
      <c r="AR78" s="155">
        <v>1</v>
      </c>
      <c r="AS78" s="155"/>
      <c r="AT78" s="155"/>
      <c r="AU78" s="155"/>
      <c r="AV78" s="155"/>
      <c r="AW78" s="156"/>
    </row>
    <row r="79" spans="1:49" x14ac:dyDescent="0.25">
      <c r="A79" s="130">
        <v>75</v>
      </c>
      <c r="B79" s="15"/>
      <c r="C79" s="15"/>
      <c r="D79" s="157"/>
      <c r="E79" s="157"/>
      <c r="F79" s="125"/>
      <c r="G79" s="125"/>
      <c r="H79" s="125"/>
      <c r="I79" s="125">
        <v>1</v>
      </c>
      <c r="J79" s="15"/>
      <c r="K79" s="15"/>
      <c r="L79" s="59"/>
      <c r="M79" s="59"/>
      <c r="N79" s="59"/>
      <c r="O79" s="59"/>
      <c r="P79" s="59"/>
      <c r="Q79" s="59">
        <v>1</v>
      </c>
      <c r="R79" s="15"/>
      <c r="S79" s="15"/>
      <c r="T79" s="144">
        <v>1</v>
      </c>
      <c r="U79" s="144"/>
      <c r="V79" s="144"/>
      <c r="W79" s="144"/>
      <c r="X79" s="144"/>
      <c r="Y79" s="144"/>
      <c r="Z79" s="15"/>
      <c r="AA79" s="15"/>
      <c r="AB79" s="152">
        <v>1</v>
      </c>
      <c r="AC79" s="152"/>
      <c r="AD79" s="152"/>
      <c r="AE79" s="152"/>
      <c r="AF79" s="152"/>
      <c r="AG79" s="152"/>
      <c r="AH79" s="15"/>
      <c r="AI79" s="15"/>
      <c r="AJ79" s="61">
        <v>1</v>
      </c>
      <c r="AK79" s="61"/>
      <c r="AL79" s="61"/>
      <c r="AM79" s="61"/>
      <c r="AN79" s="61"/>
      <c r="AO79" s="61"/>
      <c r="AP79" s="15"/>
      <c r="AQ79" s="15"/>
      <c r="AR79" s="155">
        <v>1</v>
      </c>
      <c r="AS79" s="155"/>
      <c r="AT79" s="155"/>
      <c r="AU79" s="155"/>
      <c r="AV79" s="155"/>
      <c r="AW79" s="156"/>
    </row>
    <row r="80" spans="1:49" x14ac:dyDescent="0.25">
      <c r="A80" s="30">
        <v>76</v>
      </c>
      <c r="B80" s="15"/>
      <c r="C80" s="15"/>
      <c r="D80" s="157">
        <v>1</v>
      </c>
      <c r="E80" s="157"/>
      <c r="F80" s="125"/>
      <c r="G80" s="125"/>
      <c r="H80" s="125"/>
      <c r="I80" s="125"/>
      <c r="J80" s="15"/>
      <c r="K80" s="15"/>
      <c r="L80" s="59">
        <v>1</v>
      </c>
      <c r="M80" s="59"/>
      <c r="N80" s="59"/>
      <c r="O80" s="59"/>
      <c r="P80" s="59"/>
      <c r="Q80" s="59"/>
      <c r="R80" s="15"/>
      <c r="S80" s="15"/>
      <c r="T80" s="144">
        <v>1</v>
      </c>
      <c r="U80" s="144"/>
      <c r="V80" s="144"/>
      <c r="W80" s="144"/>
      <c r="X80" s="144"/>
      <c r="Y80" s="144"/>
      <c r="Z80" s="15"/>
      <c r="AA80" s="15"/>
      <c r="AB80" s="152">
        <v>1</v>
      </c>
      <c r="AC80" s="152"/>
      <c r="AD80" s="152"/>
      <c r="AE80" s="152"/>
      <c r="AF80" s="152"/>
      <c r="AG80" s="152"/>
      <c r="AH80" s="15"/>
      <c r="AI80" s="15"/>
      <c r="AJ80" s="61">
        <v>1</v>
      </c>
      <c r="AK80" s="61"/>
      <c r="AL80" s="61"/>
      <c r="AM80" s="61"/>
      <c r="AN80" s="61"/>
      <c r="AO80" s="61"/>
      <c r="AP80" s="15"/>
      <c r="AQ80" s="15"/>
      <c r="AR80" s="155">
        <v>1</v>
      </c>
      <c r="AS80" s="155"/>
      <c r="AT80" s="155"/>
      <c r="AU80" s="155"/>
      <c r="AV80" s="155"/>
      <c r="AW80" s="156"/>
    </row>
    <row r="81" spans="1:49" x14ac:dyDescent="0.25">
      <c r="A81" s="130">
        <v>77</v>
      </c>
      <c r="B81" s="15"/>
      <c r="C81" s="15"/>
      <c r="D81" s="157">
        <v>1</v>
      </c>
      <c r="E81" s="157"/>
      <c r="F81" s="125"/>
      <c r="G81" s="125"/>
      <c r="H81" s="125"/>
      <c r="I81" s="125"/>
      <c r="J81" s="15"/>
      <c r="K81" s="15"/>
      <c r="L81" s="59"/>
      <c r="M81" s="59"/>
      <c r="N81" s="59">
        <v>1</v>
      </c>
      <c r="O81" s="59"/>
      <c r="P81" s="59"/>
      <c r="Q81" s="59"/>
      <c r="R81" s="15"/>
      <c r="S81" s="15"/>
      <c r="T81" s="144"/>
      <c r="U81" s="144">
        <v>1</v>
      </c>
      <c r="V81" s="144"/>
      <c r="W81" s="144"/>
      <c r="X81" s="144"/>
      <c r="Y81" s="144"/>
      <c r="Z81" s="15"/>
      <c r="AA81" s="15"/>
      <c r="AB81" s="150">
        <v>1</v>
      </c>
      <c r="AC81" s="152"/>
      <c r="AD81" s="152"/>
      <c r="AE81" s="152"/>
      <c r="AF81" s="152"/>
      <c r="AG81" s="152"/>
      <c r="AH81" s="15"/>
      <c r="AI81" s="15"/>
      <c r="AJ81" s="61"/>
      <c r="AK81" s="61">
        <v>1</v>
      </c>
      <c r="AL81" s="61"/>
      <c r="AM81" s="61"/>
      <c r="AN81" s="61"/>
      <c r="AO81" s="61"/>
      <c r="AP81" s="15"/>
      <c r="AQ81" s="15"/>
      <c r="AR81" s="18">
        <v>1</v>
      </c>
      <c r="AS81" s="155"/>
      <c r="AT81" s="155"/>
      <c r="AU81" s="155"/>
      <c r="AV81" s="155"/>
      <c r="AW81" s="156"/>
    </row>
    <row r="82" spans="1:49" x14ac:dyDescent="0.25">
      <c r="A82" s="30">
        <v>78</v>
      </c>
      <c r="B82" s="15"/>
      <c r="C82" s="15"/>
      <c r="D82" s="157">
        <v>1</v>
      </c>
      <c r="E82" s="157"/>
      <c r="F82" s="125"/>
      <c r="G82" s="125"/>
      <c r="H82" s="125"/>
      <c r="I82" s="125"/>
      <c r="J82" s="15"/>
      <c r="K82" s="15"/>
      <c r="L82" s="60">
        <v>1</v>
      </c>
      <c r="M82" s="59"/>
      <c r="N82" s="59"/>
      <c r="O82" s="59"/>
      <c r="P82" s="59"/>
      <c r="Q82" s="59"/>
      <c r="R82" s="15"/>
      <c r="S82" s="15"/>
      <c r="T82" s="144">
        <v>1</v>
      </c>
      <c r="U82" s="144"/>
      <c r="V82" s="144"/>
      <c r="W82" s="144"/>
      <c r="X82" s="144"/>
      <c r="Y82" s="144"/>
      <c r="Z82" s="15"/>
      <c r="AA82" s="15"/>
      <c r="AB82" s="150">
        <v>1</v>
      </c>
      <c r="AC82" s="152"/>
      <c r="AD82" s="152"/>
      <c r="AE82" s="152"/>
      <c r="AF82" s="152"/>
      <c r="AG82" s="152"/>
      <c r="AH82" s="15"/>
      <c r="AI82" s="15"/>
      <c r="AJ82" s="61"/>
      <c r="AK82" s="61"/>
      <c r="AL82" s="61">
        <v>1</v>
      </c>
      <c r="AM82" s="61"/>
      <c r="AN82" s="61"/>
      <c r="AO82" s="61"/>
      <c r="AP82" s="15"/>
      <c r="AQ82" s="15"/>
      <c r="AR82" s="18">
        <v>1</v>
      </c>
      <c r="AS82" s="155"/>
      <c r="AT82" s="155"/>
      <c r="AU82" s="155"/>
      <c r="AV82" s="155"/>
      <c r="AW82" s="156"/>
    </row>
    <row r="83" spans="1:49" x14ac:dyDescent="0.25">
      <c r="A83" s="130">
        <v>79</v>
      </c>
      <c r="B83" s="15"/>
      <c r="C83" s="15"/>
      <c r="D83" s="157">
        <v>1</v>
      </c>
      <c r="E83" s="157"/>
      <c r="F83" s="125"/>
      <c r="G83" s="125"/>
      <c r="H83" s="125"/>
      <c r="I83" s="125"/>
      <c r="J83" s="15"/>
      <c r="K83" s="15"/>
      <c r="L83" s="60">
        <v>1</v>
      </c>
      <c r="M83" s="59"/>
      <c r="N83" s="59"/>
      <c r="O83" s="59"/>
      <c r="P83" s="59"/>
      <c r="Q83" s="59"/>
      <c r="R83" s="15"/>
      <c r="S83" s="15"/>
      <c r="T83" s="121">
        <v>1</v>
      </c>
      <c r="U83" s="144"/>
      <c r="V83" s="144"/>
      <c r="W83" s="144"/>
      <c r="X83" s="144"/>
      <c r="Y83" s="144"/>
      <c r="Z83" s="15"/>
      <c r="AA83" s="15"/>
      <c r="AB83" s="150">
        <v>1</v>
      </c>
      <c r="AC83" s="152"/>
      <c r="AD83" s="152"/>
      <c r="AE83" s="152"/>
      <c r="AF83" s="152"/>
      <c r="AG83" s="152"/>
      <c r="AH83" s="15"/>
      <c r="AI83" s="15"/>
      <c r="AJ83" s="145">
        <v>1</v>
      </c>
      <c r="AK83" s="61"/>
      <c r="AL83" s="61"/>
      <c r="AM83" s="61"/>
      <c r="AN83" s="61"/>
      <c r="AO83" s="61"/>
      <c r="AP83" s="15"/>
      <c r="AQ83" s="15"/>
      <c r="AR83" s="18">
        <v>1</v>
      </c>
      <c r="AS83" s="155"/>
      <c r="AT83" s="155"/>
      <c r="AU83" s="155"/>
      <c r="AV83" s="155"/>
      <c r="AW83" s="156"/>
    </row>
    <row r="84" spans="1:49" x14ac:dyDescent="0.25">
      <c r="A84" s="30">
        <v>80</v>
      </c>
      <c r="B84" s="15"/>
      <c r="C84" s="15"/>
      <c r="D84" s="157">
        <v>1</v>
      </c>
      <c r="E84" s="157"/>
      <c r="F84" s="125"/>
      <c r="G84" s="125"/>
      <c r="H84" s="125"/>
      <c r="I84" s="125"/>
      <c r="J84" s="15"/>
      <c r="K84" s="15"/>
      <c r="L84" s="60">
        <v>1</v>
      </c>
      <c r="M84" s="59"/>
      <c r="N84" s="59"/>
      <c r="O84" s="59"/>
      <c r="P84" s="59"/>
      <c r="Q84" s="59"/>
      <c r="R84" s="15"/>
      <c r="S84" s="15"/>
      <c r="T84" s="121">
        <v>1</v>
      </c>
      <c r="U84" s="144"/>
      <c r="V84" s="144"/>
      <c r="W84" s="144"/>
      <c r="X84" s="144"/>
      <c r="Y84" s="144"/>
      <c r="Z84" s="15"/>
      <c r="AA84" s="15"/>
      <c r="AB84" s="150">
        <v>1</v>
      </c>
      <c r="AC84" s="152"/>
      <c r="AD84" s="152"/>
      <c r="AE84" s="152"/>
      <c r="AF84" s="152"/>
      <c r="AG84" s="152"/>
      <c r="AH84" s="15"/>
      <c r="AI84" s="15"/>
      <c r="AJ84" s="145">
        <v>1</v>
      </c>
      <c r="AK84" s="61"/>
      <c r="AL84" s="61"/>
      <c r="AM84" s="61"/>
      <c r="AN84" s="61"/>
      <c r="AO84" s="61"/>
      <c r="AP84" s="15"/>
      <c r="AQ84" s="15"/>
      <c r="AR84" s="18">
        <v>1</v>
      </c>
      <c r="AS84" s="155"/>
      <c r="AT84" s="155"/>
      <c r="AU84" s="155"/>
      <c r="AV84" s="155"/>
      <c r="AW84" s="156"/>
    </row>
    <row r="85" spans="1:49" x14ac:dyDescent="0.25">
      <c r="A85" s="130">
        <v>81</v>
      </c>
      <c r="B85" s="15"/>
      <c r="C85" s="15"/>
      <c r="D85" s="157">
        <v>1</v>
      </c>
      <c r="E85" s="157"/>
      <c r="F85" s="125"/>
      <c r="G85" s="125"/>
      <c r="H85" s="125"/>
      <c r="I85" s="125"/>
      <c r="J85" s="15"/>
      <c r="K85" s="15"/>
      <c r="L85" s="60">
        <v>1</v>
      </c>
      <c r="M85" s="59"/>
      <c r="N85" s="59"/>
      <c r="O85" s="59"/>
      <c r="P85" s="59"/>
      <c r="Q85" s="59"/>
      <c r="R85" s="15"/>
      <c r="S85" s="15"/>
      <c r="T85" s="121">
        <v>1</v>
      </c>
      <c r="U85" s="144"/>
      <c r="V85" s="144"/>
      <c r="W85" s="144"/>
      <c r="X85" s="144"/>
      <c r="Y85" s="144"/>
      <c r="Z85" s="15"/>
      <c r="AA85" s="15"/>
      <c r="AB85" s="150">
        <v>1</v>
      </c>
      <c r="AC85" s="152"/>
      <c r="AD85" s="152"/>
      <c r="AE85" s="152"/>
      <c r="AF85" s="152"/>
      <c r="AG85" s="152"/>
      <c r="AH85" s="15"/>
      <c r="AI85" s="15"/>
      <c r="AJ85" s="145"/>
      <c r="AK85" s="61"/>
      <c r="AL85" s="61"/>
      <c r="AM85" s="61"/>
      <c r="AN85" s="61"/>
      <c r="AO85" s="61">
        <v>1</v>
      </c>
      <c r="AP85" s="15"/>
      <c r="AQ85" s="15"/>
      <c r="AR85" s="18">
        <v>1</v>
      </c>
      <c r="AS85" s="155"/>
      <c r="AT85" s="155"/>
      <c r="AU85" s="155"/>
      <c r="AV85" s="155"/>
      <c r="AW85" s="156"/>
    </row>
    <row r="86" spans="1:49" x14ac:dyDescent="0.25">
      <c r="A86" s="30">
        <v>82</v>
      </c>
      <c r="B86" s="15"/>
      <c r="C86" s="15"/>
      <c r="D86" s="157">
        <v>1</v>
      </c>
      <c r="E86" s="157"/>
      <c r="F86" s="125"/>
      <c r="G86" s="125"/>
      <c r="H86" s="125"/>
      <c r="I86" s="125"/>
      <c r="J86" s="15"/>
      <c r="K86" s="15"/>
      <c r="L86" s="60">
        <v>1</v>
      </c>
      <c r="M86" s="59"/>
      <c r="N86" s="59"/>
      <c r="O86" s="59"/>
      <c r="P86" s="59"/>
      <c r="Q86" s="59"/>
      <c r="R86" s="15"/>
      <c r="S86" s="15"/>
      <c r="T86" s="121">
        <v>1</v>
      </c>
      <c r="U86" s="144"/>
      <c r="V86" s="144"/>
      <c r="W86" s="144"/>
      <c r="X86" s="144"/>
      <c r="Y86" s="144"/>
      <c r="Z86" s="15"/>
      <c r="AA86" s="15"/>
      <c r="AB86" s="150">
        <v>1</v>
      </c>
      <c r="AC86" s="152"/>
      <c r="AD86" s="152"/>
      <c r="AE86" s="152"/>
      <c r="AF86" s="152"/>
      <c r="AG86" s="152"/>
      <c r="AH86" s="15"/>
      <c r="AI86" s="15"/>
      <c r="AJ86" s="145">
        <v>1</v>
      </c>
      <c r="AK86" s="61"/>
      <c r="AL86" s="61"/>
      <c r="AM86" s="61"/>
      <c r="AN86" s="61"/>
      <c r="AO86" s="61"/>
      <c r="AP86" s="15"/>
      <c r="AQ86" s="15"/>
      <c r="AR86" s="18">
        <v>1</v>
      </c>
      <c r="AS86" s="155"/>
      <c r="AT86" s="155"/>
      <c r="AU86" s="155"/>
      <c r="AV86" s="155"/>
      <c r="AW86" s="156"/>
    </row>
    <row r="87" spans="1:49" x14ac:dyDescent="0.25">
      <c r="A87" s="130">
        <v>83</v>
      </c>
      <c r="B87" s="15"/>
      <c r="C87" s="15"/>
      <c r="D87" s="157">
        <v>1</v>
      </c>
      <c r="E87" s="157"/>
      <c r="F87" s="125"/>
      <c r="G87" s="125"/>
      <c r="H87" s="125"/>
      <c r="I87" s="125"/>
      <c r="J87" s="15"/>
      <c r="K87" s="15"/>
      <c r="L87" s="60">
        <v>1</v>
      </c>
      <c r="M87" s="59"/>
      <c r="N87" s="59"/>
      <c r="O87" s="59"/>
      <c r="P87" s="59"/>
      <c r="Q87" s="59"/>
      <c r="R87" s="15"/>
      <c r="S87" s="15"/>
      <c r="T87" s="121">
        <v>1</v>
      </c>
      <c r="U87" s="144"/>
      <c r="V87" s="144"/>
      <c r="W87" s="144"/>
      <c r="X87" s="144"/>
      <c r="Y87" s="144"/>
      <c r="Z87" s="15"/>
      <c r="AA87" s="15"/>
      <c r="AB87" s="150">
        <v>1</v>
      </c>
      <c r="AC87" s="152"/>
      <c r="AD87" s="152"/>
      <c r="AE87" s="152"/>
      <c r="AF87" s="152"/>
      <c r="AG87" s="152"/>
      <c r="AH87" s="15"/>
      <c r="AI87" s="15"/>
      <c r="AJ87" s="145"/>
      <c r="AK87" s="61"/>
      <c r="AL87" s="61"/>
      <c r="AM87" s="61"/>
      <c r="AN87" s="61"/>
      <c r="AO87" s="61">
        <v>1</v>
      </c>
      <c r="AP87" s="15"/>
      <c r="AQ87" s="15"/>
      <c r="AR87" s="18"/>
      <c r="AS87" s="155"/>
      <c r="AT87" s="155"/>
      <c r="AU87" s="155"/>
      <c r="AV87" s="155"/>
      <c r="AW87" s="156">
        <v>1</v>
      </c>
    </row>
    <row r="88" spans="1:49" x14ac:dyDescent="0.25">
      <c r="A88" s="30">
        <v>84</v>
      </c>
      <c r="B88" s="15"/>
      <c r="C88" s="15"/>
      <c r="D88" s="157">
        <v>1</v>
      </c>
      <c r="E88" s="157"/>
      <c r="F88" s="125"/>
      <c r="G88" s="125"/>
      <c r="H88" s="125"/>
      <c r="I88" s="125"/>
      <c r="J88" s="15"/>
      <c r="K88" s="15"/>
      <c r="L88" s="60">
        <v>1</v>
      </c>
      <c r="M88" s="59"/>
      <c r="N88" s="59"/>
      <c r="O88" s="59"/>
      <c r="P88" s="59"/>
      <c r="Q88" s="59"/>
      <c r="R88" s="15"/>
      <c r="S88" s="15"/>
      <c r="T88" s="121">
        <v>1</v>
      </c>
      <c r="U88" s="144"/>
      <c r="V88" s="144"/>
      <c r="W88" s="144"/>
      <c r="X88" s="144"/>
      <c r="Y88" s="144"/>
      <c r="Z88" s="15"/>
      <c r="AA88" s="15"/>
      <c r="AB88" s="150">
        <v>1</v>
      </c>
      <c r="AC88" s="152"/>
      <c r="AD88" s="152"/>
      <c r="AE88" s="152"/>
      <c r="AF88" s="152"/>
      <c r="AG88" s="152"/>
      <c r="AH88" s="15"/>
      <c r="AI88" s="15"/>
      <c r="AJ88" s="145">
        <v>1</v>
      </c>
      <c r="AK88" s="61"/>
      <c r="AL88" s="61"/>
      <c r="AM88" s="61"/>
      <c r="AN88" s="61"/>
      <c r="AO88" s="61"/>
      <c r="AP88" s="15"/>
      <c r="AQ88" s="15"/>
      <c r="AR88" s="18">
        <v>1</v>
      </c>
      <c r="AS88" s="155"/>
      <c r="AT88" s="155"/>
      <c r="AU88" s="155"/>
      <c r="AV88" s="155"/>
      <c r="AW88" s="156"/>
    </row>
    <row r="89" spans="1:49" x14ac:dyDescent="0.25">
      <c r="A89" s="130">
        <v>85</v>
      </c>
      <c r="B89" s="15"/>
      <c r="C89" s="15"/>
      <c r="D89" s="157">
        <v>1</v>
      </c>
      <c r="E89" s="157"/>
      <c r="F89" s="125"/>
      <c r="G89" s="125"/>
      <c r="H89" s="125"/>
      <c r="I89" s="125"/>
      <c r="J89" s="15"/>
      <c r="K89" s="15"/>
      <c r="L89" s="60">
        <v>1</v>
      </c>
      <c r="M89" s="59"/>
      <c r="N89" s="59"/>
      <c r="O89" s="59"/>
      <c r="P89" s="59"/>
      <c r="Q89" s="59"/>
      <c r="R89" s="15"/>
      <c r="S89" s="15"/>
      <c r="T89" s="121">
        <v>1</v>
      </c>
      <c r="U89" s="144"/>
      <c r="V89" s="144"/>
      <c r="W89" s="144"/>
      <c r="X89" s="144"/>
      <c r="Y89" s="144"/>
      <c r="Z89" s="15"/>
      <c r="AA89" s="15"/>
      <c r="AB89" s="150">
        <v>1</v>
      </c>
      <c r="AC89" s="152"/>
      <c r="AD89" s="152"/>
      <c r="AE89" s="152"/>
      <c r="AF89" s="152"/>
      <c r="AG89" s="152"/>
      <c r="AH89" s="15"/>
      <c r="AI89" s="15"/>
      <c r="AJ89" s="145">
        <v>1</v>
      </c>
      <c r="AK89" s="61"/>
      <c r="AL89" s="61"/>
      <c r="AM89" s="61"/>
      <c r="AN89" s="61"/>
      <c r="AO89" s="61"/>
      <c r="AP89" s="15"/>
      <c r="AQ89" s="15"/>
      <c r="AR89" s="18"/>
      <c r="AS89" s="155"/>
      <c r="AT89" s="155"/>
      <c r="AU89" s="155"/>
      <c r="AV89" s="155"/>
      <c r="AW89" s="156">
        <v>1</v>
      </c>
    </row>
    <row r="90" spans="1:49" x14ac:dyDescent="0.25">
      <c r="A90" s="30">
        <v>86</v>
      </c>
      <c r="B90" s="15"/>
      <c r="C90" s="15"/>
      <c r="D90" s="157"/>
      <c r="E90" s="157"/>
      <c r="F90" s="125"/>
      <c r="G90" s="125">
        <v>1</v>
      </c>
      <c r="H90" s="125"/>
      <c r="I90" s="125"/>
      <c r="J90" s="15"/>
      <c r="K90" s="15"/>
      <c r="L90" s="59"/>
      <c r="M90" s="59"/>
      <c r="N90" s="59"/>
      <c r="O90" s="59">
        <v>1</v>
      </c>
      <c r="P90" s="59"/>
      <c r="Q90" s="59"/>
      <c r="R90" s="15"/>
      <c r="S90" s="15"/>
      <c r="T90" s="144"/>
      <c r="U90" s="144"/>
      <c r="V90" s="144"/>
      <c r="W90" s="144">
        <v>1</v>
      </c>
      <c r="X90" s="144"/>
      <c r="Y90" s="144"/>
      <c r="Z90" s="15"/>
      <c r="AA90" s="15"/>
      <c r="AB90" s="152">
        <v>1</v>
      </c>
      <c r="AC90" s="152"/>
      <c r="AD90" s="152"/>
      <c r="AE90" s="152"/>
      <c r="AF90" s="152"/>
      <c r="AG90" s="152"/>
      <c r="AH90" s="15"/>
      <c r="AI90" s="15"/>
      <c r="AJ90" s="61">
        <v>1</v>
      </c>
      <c r="AK90" s="61"/>
      <c r="AL90" s="61"/>
      <c r="AM90" s="61"/>
      <c r="AN90" s="61"/>
      <c r="AO90" s="61"/>
      <c r="AP90" s="15"/>
      <c r="AQ90" s="15"/>
      <c r="AR90" s="155">
        <v>1</v>
      </c>
      <c r="AS90" s="155"/>
      <c r="AT90" s="155"/>
      <c r="AU90" s="155"/>
      <c r="AV90" s="155"/>
      <c r="AW90" s="156"/>
    </row>
    <row r="91" spans="1:49" x14ac:dyDescent="0.25">
      <c r="A91" s="130">
        <v>87</v>
      </c>
      <c r="B91" s="15"/>
      <c r="C91" s="15"/>
      <c r="D91" s="157">
        <v>1</v>
      </c>
      <c r="E91" s="157"/>
      <c r="F91" s="125"/>
      <c r="G91" s="125"/>
      <c r="H91" s="125"/>
      <c r="I91" s="125"/>
      <c r="J91" s="15"/>
      <c r="K91" s="15"/>
      <c r="L91" s="59">
        <v>1</v>
      </c>
      <c r="M91" s="59"/>
      <c r="N91" s="59"/>
      <c r="O91" s="59"/>
      <c r="P91" s="59"/>
      <c r="Q91" s="59"/>
      <c r="R91" s="15"/>
      <c r="S91" s="15"/>
      <c r="T91" s="144">
        <v>1</v>
      </c>
      <c r="U91" s="144"/>
      <c r="V91" s="144"/>
      <c r="W91" s="144"/>
      <c r="X91" s="144"/>
      <c r="Y91" s="144"/>
      <c r="Z91" s="15"/>
      <c r="AA91" s="15"/>
      <c r="AB91" s="152">
        <v>1</v>
      </c>
      <c r="AC91" s="152"/>
      <c r="AD91" s="152"/>
      <c r="AE91" s="152"/>
      <c r="AF91" s="152"/>
      <c r="AG91" s="152"/>
      <c r="AH91" s="15"/>
      <c r="AI91" s="15"/>
      <c r="AJ91" s="61">
        <v>1</v>
      </c>
      <c r="AK91" s="61"/>
      <c r="AL91" s="61"/>
      <c r="AM91" s="61"/>
      <c r="AN91" s="61"/>
      <c r="AO91" s="61"/>
      <c r="AP91" s="15"/>
      <c r="AQ91" s="15"/>
      <c r="AR91" s="155">
        <v>1</v>
      </c>
      <c r="AS91" s="155"/>
      <c r="AT91" s="155"/>
      <c r="AU91" s="155"/>
      <c r="AV91" s="155"/>
      <c r="AW91" s="156"/>
    </row>
    <row r="92" spans="1:49" x14ac:dyDescent="0.25">
      <c r="A92" s="30">
        <v>88</v>
      </c>
      <c r="B92" s="15"/>
      <c r="C92" s="15"/>
      <c r="D92" s="157">
        <v>1</v>
      </c>
      <c r="E92" s="157"/>
      <c r="F92" s="125"/>
      <c r="G92" s="125"/>
      <c r="H92" s="125"/>
      <c r="I92" s="125"/>
      <c r="J92" s="15"/>
      <c r="K92" s="15"/>
      <c r="L92" s="59"/>
      <c r="M92" s="59"/>
      <c r="N92" s="59"/>
      <c r="O92" s="59"/>
      <c r="P92" s="59">
        <v>1</v>
      </c>
      <c r="Q92" s="59"/>
      <c r="R92" s="15"/>
      <c r="S92" s="15"/>
      <c r="T92" s="144"/>
      <c r="U92" s="144"/>
      <c r="V92" s="144"/>
      <c r="W92" s="144"/>
      <c r="X92" s="144">
        <v>1</v>
      </c>
      <c r="Y92" s="144"/>
      <c r="Z92" s="15"/>
      <c r="AA92" s="15"/>
      <c r="AB92" s="152">
        <v>1</v>
      </c>
      <c r="AC92" s="152"/>
      <c r="AD92" s="152"/>
      <c r="AE92" s="152"/>
      <c r="AF92" s="152"/>
      <c r="AG92" s="152"/>
      <c r="AH92" s="15"/>
      <c r="AI92" s="15"/>
      <c r="AJ92" s="61">
        <v>1</v>
      </c>
      <c r="AK92" s="61"/>
      <c r="AL92" s="61"/>
      <c r="AM92" s="61"/>
      <c r="AN92" s="61"/>
      <c r="AO92" s="61"/>
      <c r="AP92" s="15"/>
      <c r="AQ92" s="15"/>
      <c r="AR92" s="155">
        <v>1</v>
      </c>
      <c r="AS92" s="155"/>
      <c r="AT92" s="155"/>
      <c r="AU92" s="155"/>
      <c r="AV92" s="155"/>
      <c r="AW92" s="156"/>
    </row>
    <row r="93" spans="1:49" x14ac:dyDescent="0.25">
      <c r="A93" s="130">
        <v>89</v>
      </c>
      <c r="B93" s="15"/>
      <c r="C93" s="15"/>
      <c r="D93" s="157"/>
      <c r="E93" s="157"/>
      <c r="F93" s="125"/>
      <c r="G93" s="125"/>
      <c r="H93" s="125"/>
      <c r="I93" s="125">
        <v>1</v>
      </c>
      <c r="J93" s="15"/>
      <c r="K93" s="15"/>
      <c r="L93" s="59"/>
      <c r="M93" s="59"/>
      <c r="N93" s="59"/>
      <c r="O93" s="59"/>
      <c r="P93" s="59"/>
      <c r="Q93" s="59">
        <v>1</v>
      </c>
      <c r="R93" s="15"/>
      <c r="S93" s="15"/>
      <c r="T93" s="144">
        <v>1</v>
      </c>
      <c r="U93" s="144"/>
      <c r="V93" s="144"/>
      <c r="W93" s="144"/>
      <c r="X93" s="144"/>
      <c r="Y93" s="144"/>
      <c r="Z93" s="15"/>
      <c r="AA93" s="15"/>
      <c r="AB93" s="152">
        <v>1</v>
      </c>
      <c r="AC93" s="152"/>
      <c r="AD93" s="152"/>
      <c r="AE93" s="152"/>
      <c r="AF93" s="152"/>
      <c r="AG93" s="152"/>
      <c r="AH93" s="15"/>
      <c r="AI93" s="15"/>
      <c r="AJ93" s="61">
        <v>1</v>
      </c>
      <c r="AK93" s="61"/>
      <c r="AL93" s="61"/>
      <c r="AM93" s="61"/>
      <c r="AN93" s="61"/>
      <c r="AO93" s="61"/>
      <c r="AP93" s="15"/>
      <c r="AQ93" s="15"/>
      <c r="AR93" s="155">
        <v>1</v>
      </c>
      <c r="AS93" s="155"/>
      <c r="AT93" s="155"/>
      <c r="AU93" s="155"/>
      <c r="AV93" s="155"/>
      <c r="AW93" s="156"/>
    </row>
    <row r="94" spans="1:49" x14ac:dyDescent="0.25">
      <c r="A94" s="30">
        <v>90</v>
      </c>
      <c r="B94" s="15"/>
      <c r="C94" s="15"/>
      <c r="D94" s="157">
        <v>1</v>
      </c>
      <c r="E94" s="157"/>
      <c r="F94" s="125"/>
      <c r="G94" s="125"/>
      <c r="H94" s="125"/>
      <c r="I94" s="125"/>
      <c r="J94" s="15"/>
      <c r="K94" s="15"/>
      <c r="L94" s="59">
        <v>1</v>
      </c>
      <c r="M94" s="59"/>
      <c r="N94" s="59"/>
      <c r="O94" s="59"/>
      <c r="P94" s="59"/>
      <c r="Q94" s="59"/>
      <c r="R94" s="15"/>
      <c r="S94" s="15"/>
      <c r="T94" s="144">
        <v>1</v>
      </c>
      <c r="U94" s="144"/>
      <c r="V94" s="144"/>
      <c r="W94" s="144"/>
      <c r="X94" s="144"/>
      <c r="Y94" s="144"/>
      <c r="Z94" s="15"/>
      <c r="AA94" s="15"/>
      <c r="AB94" s="152">
        <v>1</v>
      </c>
      <c r="AC94" s="152"/>
      <c r="AD94" s="152"/>
      <c r="AE94" s="152"/>
      <c r="AF94" s="152"/>
      <c r="AG94" s="152"/>
      <c r="AH94" s="15"/>
      <c r="AI94" s="15"/>
      <c r="AJ94" s="61">
        <v>1</v>
      </c>
      <c r="AK94" s="61"/>
      <c r="AL94" s="61"/>
      <c r="AM94" s="61"/>
      <c r="AN94" s="61"/>
      <c r="AO94" s="61"/>
      <c r="AP94" s="15"/>
      <c r="AQ94" s="15"/>
      <c r="AR94" s="155">
        <v>1</v>
      </c>
      <c r="AS94" s="155"/>
      <c r="AT94" s="155"/>
      <c r="AU94" s="155"/>
      <c r="AV94" s="155"/>
      <c r="AW94" s="156"/>
    </row>
    <row r="95" spans="1:49" x14ac:dyDescent="0.25">
      <c r="A95" s="130">
        <v>91</v>
      </c>
      <c r="B95" s="15"/>
      <c r="C95" s="15"/>
      <c r="D95" s="157">
        <v>1</v>
      </c>
      <c r="E95" s="157"/>
      <c r="F95" s="125"/>
      <c r="G95" s="125"/>
      <c r="H95" s="125"/>
      <c r="I95" s="125"/>
      <c r="J95" s="15"/>
      <c r="K95" s="15"/>
      <c r="L95" s="59"/>
      <c r="M95" s="59"/>
      <c r="N95" s="59">
        <v>1</v>
      </c>
      <c r="O95" s="59"/>
      <c r="P95" s="59"/>
      <c r="Q95" s="59"/>
      <c r="R95" s="15"/>
      <c r="S95" s="15"/>
      <c r="T95" s="144"/>
      <c r="U95" s="144">
        <v>1</v>
      </c>
      <c r="V95" s="144"/>
      <c r="W95" s="144"/>
      <c r="X95" s="144"/>
      <c r="Y95" s="144"/>
      <c r="Z95" s="15"/>
      <c r="AA95" s="15"/>
      <c r="AB95" s="150">
        <v>1</v>
      </c>
      <c r="AC95" s="152"/>
      <c r="AD95" s="152"/>
      <c r="AE95" s="152"/>
      <c r="AF95" s="152"/>
      <c r="AG95" s="152"/>
      <c r="AH95" s="15"/>
      <c r="AI95" s="15"/>
      <c r="AJ95" s="61"/>
      <c r="AK95" s="61">
        <v>1</v>
      </c>
      <c r="AL95" s="61"/>
      <c r="AM95" s="61"/>
      <c r="AN95" s="61"/>
      <c r="AO95" s="61"/>
      <c r="AP95" s="15"/>
      <c r="AQ95" s="15"/>
      <c r="AR95" s="18">
        <v>1</v>
      </c>
      <c r="AS95" s="155"/>
      <c r="AT95" s="155"/>
      <c r="AU95" s="155"/>
      <c r="AV95" s="155"/>
      <c r="AW95" s="156"/>
    </row>
    <row r="96" spans="1:49" x14ac:dyDescent="0.25">
      <c r="A96" s="30">
        <v>92</v>
      </c>
      <c r="B96" s="15"/>
      <c r="C96" s="15"/>
      <c r="D96" s="157">
        <v>1</v>
      </c>
      <c r="E96" s="157"/>
      <c r="F96" s="125"/>
      <c r="G96" s="125"/>
      <c r="H96" s="125"/>
      <c r="I96" s="125"/>
      <c r="J96" s="15"/>
      <c r="K96" s="15"/>
      <c r="L96" s="60">
        <v>1</v>
      </c>
      <c r="M96" s="59"/>
      <c r="N96" s="59"/>
      <c r="O96" s="59"/>
      <c r="P96" s="59"/>
      <c r="Q96" s="59"/>
      <c r="R96" s="15"/>
      <c r="S96" s="15"/>
      <c r="T96" s="144">
        <v>1</v>
      </c>
      <c r="U96" s="144"/>
      <c r="V96" s="144"/>
      <c r="W96" s="144"/>
      <c r="X96" s="144"/>
      <c r="Y96" s="144"/>
      <c r="Z96" s="15"/>
      <c r="AA96" s="15"/>
      <c r="AB96" s="150">
        <v>1</v>
      </c>
      <c r="AC96" s="152"/>
      <c r="AD96" s="152"/>
      <c r="AE96" s="152"/>
      <c r="AF96" s="152"/>
      <c r="AG96" s="152"/>
      <c r="AH96" s="15"/>
      <c r="AI96" s="15"/>
      <c r="AJ96" s="61"/>
      <c r="AK96" s="61"/>
      <c r="AL96" s="61">
        <v>1</v>
      </c>
      <c r="AM96" s="61"/>
      <c r="AN96" s="61"/>
      <c r="AO96" s="61"/>
      <c r="AP96" s="15"/>
      <c r="AQ96" s="15"/>
      <c r="AR96" s="18">
        <v>1</v>
      </c>
      <c r="AS96" s="155"/>
      <c r="AT96" s="155"/>
      <c r="AU96" s="155"/>
      <c r="AV96" s="155"/>
      <c r="AW96" s="156"/>
    </row>
    <row r="97" spans="1:49" x14ac:dyDescent="0.25">
      <c r="A97" s="130">
        <v>93</v>
      </c>
      <c r="B97" s="15"/>
      <c r="C97" s="15"/>
      <c r="D97" s="157">
        <v>1</v>
      </c>
      <c r="E97" s="157"/>
      <c r="F97" s="125"/>
      <c r="G97" s="125"/>
      <c r="H97" s="125"/>
      <c r="I97" s="125"/>
      <c r="J97" s="15"/>
      <c r="K97" s="15"/>
      <c r="L97" s="60">
        <v>1</v>
      </c>
      <c r="M97" s="59"/>
      <c r="N97" s="59"/>
      <c r="O97" s="59"/>
      <c r="P97" s="59"/>
      <c r="Q97" s="59"/>
      <c r="R97" s="15"/>
      <c r="S97" s="15"/>
      <c r="T97" s="121">
        <v>1</v>
      </c>
      <c r="U97" s="144"/>
      <c r="V97" s="144"/>
      <c r="W97" s="144"/>
      <c r="X97" s="144"/>
      <c r="Y97" s="144"/>
      <c r="Z97" s="15"/>
      <c r="AA97" s="15"/>
      <c r="AB97" s="150">
        <v>1</v>
      </c>
      <c r="AC97" s="152"/>
      <c r="AD97" s="152"/>
      <c r="AE97" s="152"/>
      <c r="AF97" s="152"/>
      <c r="AG97" s="152"/>
      <c r="AH97" s="15"/>
      <c r="AI97" s="15"/>
      <c r="AJ97" s="145">
        <v>1</v>
      </c>
      <c r="AK97" s="61"/>
      <c r="AL97" s="61"/>
      <c r="AM97" s="61"/>
      <c r="AN97" s="61"/>
      <c r="AO97" s="61"/>
      <c r="AP97" s="15"/>
      <c r="AQ97" s="15"/>
      <c r="AR97" s="18">
        <v>1</v>
      </c>
      <c r="AS97" s="155"/>
      <c r="AT97" s="155"/>
      <c r="AU97" s="155"/>
      <c r="AV97" s="155"/>
      <c r="AW97" s="156"/>
    </row>
    <row r="98" spans="1:49" x14ac:dyDescent="0.25">
      <c r="A98" s="30">
        <v>94</v>
      </c>
      <c r="B98" s="15"/>
      <c r="C98" s="15"/>
      <c r="D98" s="157">
        <v>1</v>
      </c>
      <c r="E98" s="157"/>
      <c r="F98" s="125"/>
      <c r="G98" s="125"/>
      <c r="H98" s="125"/>
      <c r="I98" s="125"/>
      <c r="J98" s="15"/>
      <c r="K98" s="15"/>
      <c r="L98" s="60">
        <v>1</v>
      </c>
      <c r="M98" s="59"/>
      <c r="N98" s="59"/>
      <c r="O98" s="59"/>
      <c r="P98" s="59"/>
      <c r="Q98" s="59"/>
      <c r="R98" s="15"/>
      <c r="S98" s="15"/>
      <c r="T98" s="121">
        <v>1</v>
      </c>
      <c r="U98" s="144"/>
      <c r="V98" s="144"/>
      <c r="W98" s="144"/>
      <c r="X98" s="144"/>
      <c r="Y98" s="144"/>
      <c r="Z98" s="15"/>
      <c r="AA98" s="15"/>
      <c r="AB98" s="150">
        <v>1</v>
      </c>
      <c r="AC98" s="152"/>
      <c r="AD98" s="152"/>
      <c r="AE98" s="152"/>
      <c r="AF98" s="152"/>
      <c r="AG98" s="152"/>
      <c r="AH98" s="15"/>
      <c r="AI98" s="15"/>
      <c r="AJ98" s="145">
        <v>1</v>
      </c>
      <c r="AK98" s="61"/>
      <c r="AL98" s="61"/>
      <c r="AM98" s="61"/>
      <c r="AN98" s="61"/>
      <c r="AO98" s="61"/>
      <c r="AP98" s="15"/>
      <c r="AQ98" s="15"/>
      <c r="AR98" s="18">
        <v>1</v>
      </c>
      <c r="AS98" s="155"/>
      <c r="AT98" s="155"/>
      <c r="AU98" s="155"/>
      <c r="AV98" s="155"/>
      <c r="AW98" s="156"/>
    </row>
    <row r="99" spans="1:49" x14ac:dyDescent="0.25">
      <c r="A99" s="130">
        <v>95</v>
      </c>
      <c r="B99" s="15"/>
      <c r="C99" s="15"/>
      <c r="D99" s="157">
        <v>1</v>
      </c>
      <c r="E99" s="157"/>
      <c r="F99" s="125"/>
      <c r="G99" s="125"/>
      <c r="H99" s="125"/>
      <c r="I99" s="125"/>
      <c r="J99" s="15"/>
      <c r="K99" s="15"/>
      <c r="L99" s="60">
        <v>1</v>
      </c>
      <c r="M99" s="59"/>
      <c r="N99" s="59"/>
      <c r="O99" s="59"/>
      <c r="P99" s="59"/>
      <c r="Q99" s="59"/>
      <c r="R99" s="15"/>
      <c r="S99" s="15"/>
      <c r="T99" s="121">
        <v>1</v>
      </c>
      <c r="U99" s="144"/>
      <c r="V99" s="144"/>
      <c r="W99" s="144"/>
      <c r="X99" s="144"/>
      <c r="Y99" s="144"/>
      <c r="Z99" s="15"/>
      <c r="AA99" s="15"/>
      <c r="AB99" s="150">
        <v>1</v>
      </c>
      <c r="AC99" s="152"/>
      <c r="AD99" s="152"/>
      <c r="AE99" s="152"/>
      <c r="AF99" s="152"/>
      <c r="AG99" s="152"/>
      <c r="AH99" s="15"/>
      <c r="AI99" s="15"/>
      <c r="AJ99" s="145"/>
      <c r="AK99" s="61"/>
      <c r="AL99" s="61"/>
      <c r="AM99" s="61"/>
      <c r="AN99" s="61"/>
      <c r="AO99" s="61">
        <v>1</v>
      </c>
      <c r="AP99" s="15"/>
      <c r="AQ99" s="15"/>
      <c r="AR99" s="18">
        <v>1</v>
      </c>
      <c r="AS99" s="155"/>
      <c r="AT99" s="155"/>
      <c r="AU99" s="155"/>
      <c r="AV99" s="155"/>
      <c r="AW99" s="156"/>
    </row>
    <row r="100" spans="1:49" x14ac:dyDescent="0.25">
      <c r="A100" s="30">
        <v>96</v>
      </c>
      <c r="B100" s="15"/>
      <c r="C100" s="15"/>
      <c r="D100" s="157">
        <v>1</v>
      </c>
      <c r="E100" s="157"/>
      <c r="F100" s="125"/>
      <c r="G100" s="125"/>
      <c r="H100" s="125"/>
      <c r="I100" s="125"/>
      <c r="J100" s="15"/>
      <c r="K100" s="15"/>
      <c r="L100" s="60">
        <v>1</v>
      </c>
      <c r="M100" s="59"/>
      <c r="N100" s="59"/>
      <c r="O100" s="59"/>
      <c r="P100" s="59"/>
      <c r="Q100" s="59"/>
      <c r="R100" s="15"/>
      <c r="S100" s="15"/>
      <c r="T100" s="121">
        <v>1</v>
      </c>
      <c r="U100" s="144"/>
      <c r="V100" s="144"/>
      <c r="W100" s="144"/>
      <c r="X100" s="144"/>
      <c r="Y100" s="144"/>
      <c r="Z100" s="15"/>
      <c r="AA100" s="15"/>
      <c r="AB100" s="150">
        <v>1</v>
      </c>
      <c r="AC100" s="152"/>
      <c r="AD100" s="152"/>
      <c r="AE100" s="152"/>
      <c r="AF100" s="152"/>
      <c r="AG100" s="152"/>
      <c r="AH100" s="15"/>
      <c r="AI100" s="15"/>
      <c r="AJ100" s="145">
        <v>1</v>
      </c>
      <c r="AK100" s="61"/>
      <c r="AL100" s="61"/>
      <c r="AM100" s="61"/>
      <c r="AN100" s="61"/>
      <c r="AO100" s="61"/>
      <c r="AP100" s="15"/>
      <c r="AQ100" s="15"/>
      <c r="AR100" s="18">
        <v>1</v>
      </c>
      <c r="AS100" s="155"/>
      <c r="AT100" s="155"/>
      <c r="AU100" s="155"/>
      <c r="AV100" s="155"/>
      <c r="AW100" s="156"/>
    </row>
    <row r="101" spans="1:49" x14ac:dyDescent="0.25">
      <c r="A101" s="130">
        <v>97</v>
      </c>
      <c r="B101" s="15"/>
      <c r="C101" s="15"/>
      <c r="D101" s="157">
        <v>1</v>
      </c>
      <c r="E101" s="157"/>
      <c r="F101" s="125"/>
      <c r="G101" s="125"/>
      <c r="H101" s="125"/>
      <c r="I101" s="125"/>
      <c r="J101" s="15"/>
      <c r="K101" s="15"/>
      <c r="L101" s="60">
        <v>1</v>
      </c>
      <c r="M101" s="59"/>
      <c r="N101" s="59"/>
      <c r="O101" s="59"/>
      <c r="P101" s="59"/>
      <c r="Q101" s="59"/>
      <c r="R101" s="15"/>
      <c r="S101" s="15"/>
      <c r="T101" s="121">
        <v>1</v>
      </c>
      <c r="U101" s="144"/>
      <c r="V101" s="144"/>
      <c r="W101" s="144"/>
      <c r="X101" s="144"/>
      <c r="Y101" s="144"/>
      <c r="Z101" s="15"/>
      <c r="AA101" s="15"/>
      <c r="AB101" s="150">
        <v>1</v>
      </c>
      <c r="AC101" s="152"/>
      <c r="AD101" s="152"/>
      <c r="AE101" s="152"/>
      <c r="AF101" s="152"/>
      <c r="AG101" s="152"/>
      <c r="AH101" s="15"/>
      <c r="AI101" s="15"/>
      <c r="AJ101" s="145"/>
      <c r="AK101" s="61"/>
      <c r="AL101" s="61"/>
      <c r="AM101" s="61"/>
      <c r="AN101" s="61"/>
      <c r="AO101" s="61">
        <v>1</v>
      </c>
      <c r="AP101" s="15"/>
      <c r="AQ101" s="15"/>
      <c r="AR101" s="18"/>
      <c r="AS101" s="155"/>
      <c r="AT101" s="155"/>
      <c r="AU101" s="155"/>
      <c r="AV101" s="155"/>
      <c r="AW101" s="156">
        <v>1</v>
      </c>
    </row>
    <row r="102" spans="1:49" x14ac:dyDescent="0.25">
      <c r="A102" s="30">
        <v>98</v>
      </c>
      <c r="B102" s="15"/>
      <c r="C102" s="15"/>
      <c r="D102" s="157">
        <v>1</v>
      </c>
      <c r="E102" s="157"/>
      <c r="F102" s="125"/>
      <c r="G102" s="125"/>
      <c r="H102" s="125"/>
      <c r="I102" s="125"/>
      <c r="J102" s="15"/>
      <c r="K102" s="15"/>
      <c r="L102" s="60">
        <v>1</v>
      </c>
      <c r="M102" s="59"/>
      <c r="N102" s="59"/>
      <c r="O102" s="59"/>
      <c r="P102" s="59"/>
      <c r="Q102" s="59"/>
      <c r="R102" s="15"/>
      <c r="S102" s="15"/>
      <c r="T102" s="121">
        <v>1</v>
      </c>
      <c r="U102" s="144"/>
      <c r="V102" s="144"/>
      <c r="W102" s="144"/>
      <c r="X102" s="144"/>
      <c r="Y102" s="144"/>
      <c r="Z102" s="15"/>
      <c r="AA102" s="15"/>
      <c r="AB102" s="150">
        <v>1</v>
      </c>
      <c r="AC102" s="152"/>
      <c r="AD102" s="152"/>
      <c r="AE102" s="152"/>
      <c r="AF102" s="152"/>
      <c r="AG102" s="152"/>
      <c r="AH102" s="15"/>
      <c r="AI102" s="15"/>
      <c r="AJ102" s="145">
        <v>1</v>
      </c>
      <c r="AK102" s="61"/>
      <c r="AL102" s="61"/>
      <c r="AM102" s="61"/>
      <c r="AN102" s="61"/>
      <c r="AO102" s="61"/>
      <c r="AP102" s="15"/>
      <c r="AQ102" s="15"/>
      <c r="AR102" s="18">
        <v>1</v>
      </c>
      <c r="AS102" s="155"/>
      <c r="AT102" s="155"/>
      <c r="AU102" s="155"/>
      <c r="AV102" s="155"/>
      <c r="AW102" s="156"/>
    </row>
    <row r="103" spans="1:49" x14ac:dyDescent="0.25">
      <c r="A103" s="130">
        <v>99</v>
      </c>
      <c r="B103" s="15"/>
      <c r="C103" s="15"/>
      <c r="D103" s="157">
        <v>1</v>
      </c>
      <c r="E103" s="157"/>
      <c r="F103" s="125"/>
      <c r="G103" s="125"/>
      <c r="H103" s="125"/>
      <c r="I103" s="125"/>
      <c r="J103" s="15"/>
      <c r="K103" s="15"/>
      <c r="L103" s="60">
        <v>1</v>
      </c>
      <c r="M103" s="59"/>
      <c r="N103" s="59"/>
      <c r="O103" s="59"/>
      <c r="P103" s="59"/>
      <c r="Q103" s="59"/>
      <c r="R103" s="15"/>
      <c r="S103" s="15"/>
      <c r="T103" s="121">
        <v>1</v>
      </c>
      <c r="U103" s="144"/>
      <c r="V103" s="144"/>
      <c r="W103" s="144"/>
      <c r="X103" s="144"/>
      <c r="Y103" s="144"/>
      <c r="Z103" s="15"/>
      <c r="AA103" s="15"/>
      <c r="AB103" s="150">
        <v>1</v>
      </c>
      <c r="AC103" s="152"/>
      <c r="AD103" s="152"/>
      <c r="AE103" s="152"/>
      <c r="AF103" s="152"/>
      <c r="AG103" s="152"/>
      <c r="AH103" s="15"/>
      <c r="AI103" s="15"/>
      <c r="AJ103" s="145">
        <v>1</v>
      </c>
      <c r="AK103" s="61"/>
      <c r="AL103" s="61"/>
      <c r="AM103" s="61"/>
      <c r="AN103" s="61"/>
      <c r="AO103" s="61"/>
      <c r="AP103" s="15"/>
      <c r="AQ103" s="15"/>
      <c r="AR103" s="18"/>
      <c r="AS103" s="155"/>
      <c r="AT103" s="155"/>
      <c r="AU103" s="155"/>
      <c r="AV103" s="155"/>
      <c r="AW103" s="156">
        <v>1</v>
      </c>
    </row>
    <row r="104" spans="1:49" x14ac:dyDescent="0.25">
      <c r="A104" s="30">
        <v>100</v>
      </c>
      <c r="B104" s="15"/>
      <c r="C104" s="15"/>
      <c r="D104" s="157"/>
      <c r="E104" s="157"/>
      <c r="F104" s="125"/>
      <c r="G104" s="125">
        <v>1</v>
      </c>
      <c r="H104" s="125"/>
      <c r="I104" s="125"/>
      <c r="J104" s="15"/>
      <c r="K104" s="15"/>
      <c r="L104" s="59"/>
      <c r="M104" s="59"/>
      <c r="N104" s="59"/>
      <c r="O104" s="59">
        <v>1</v>
      </c>
      <c r="P104" s="59"/>
      <c r="Q104" s="59"/>
      <c r="R104" s="15"/>
      <c r="S104" s="15"/>
      <c r="T104" s="144"/>
      <c r="U104" s="144"/>
      <c r="V104" s="144"/>
      <c r="W104" s="144">
        <v>1</v>
      </c>
      <c r="X104" s="144"/>
      <c r="Y104" s="144"/>
      <c r="Z104" s="15"/>
      <c r="AA104" s="15"/>
      <c r="AB104" s="152">
        <v>1</v>
      </c>
      <c r="AC104" s="152"/>
      <c r="AD104" s="152"/>
      <c r="AE104" s="152"/>
      <c r="AF104" s="152"/>
      <c r="AG104" s="152"/>
      <c r="AH104" s="15"/>
      <c r="AI104" s="15"/>
      <c r="AJ104" s="61">
        <v>1</v>
      </c>
      <c r="AK104" s="61"/>
      <c r="AL104" s="61"/>
      <c r="AM104" s="61"/>
      <c r="AN104" s="61"/>
      <c r="AO104" s="61"/>
      <c r="AP104" s="15"/>
      <c r="AQ104" s="15"/>
      <c r="AR104" s="155">
        <v>1</v>
      </c>
      <c r="AS104" s="155"/>
      <c r="AT104" s="155"/>
      <c r="AU104" s="155"/>
      <c r="AV104" s="155"/>
      <c r="AW104" s="156"/>
    </row>
    <row r="105" spans="1:49" x14ac:dyDescent="0.25">
      <c r="A105" s="130">
        <v>101</v>
      </c>
      <c r="B105" s="15"/>
      <c r="C105" s="15"/>
      <c r="D105" s="157">
        <v>1</v>
      </c>
      <c r="E105" s="157"/>
      <c r="F105" s="125"/>
      <c r="G105" s="125"/>
      <c r="H105" s="125"/>
      <c r="I105" s="125"/>
      <c r="J105" s="15"/>
      <c r="K105" s="15"/>
      <c r="L105" s="59">
        <v>1</v>
      </c>
      <c r="M105" s="59"/>
      <c r="N105" s="59"/>
      <c r="O105" s="59"/>
      <c r="P105" s="59"/>
      <c r="Q105" s="59"/>
      <c r="R105" s="15"/>
      <c r="S105" s="15"/>
      <c r="T105" s="144">
        <v>1</v>
      </c>
      <c r="U105" s="144"/>
      <c r="V105" s="144"/>
      <c r="W105" s="144"/>
      <c r="X105" s="144"/>
      <c r="Y105" s="144"/>
      <c r="Z105" s="15"/>
      <c r="AA105" s="15"/>
      <c r="AB105" s="152">
        <v>1</v>
      </c>
      <c r="AC105" s="152"/>
      <c r="AD105" s="152"/>
      <c r="AE105" s="152"/>
      <c r="AF105" s="152"/>
      <c r="AG105" s="152"/>
      <c r="AH105" s="15"/>
      <c r="AI105" s="15"/>
      <c r="AJ105" s="61">
        <v>1</v>
      </c>
      <c r="AK105" s="61"/>
      <c r="AL105" s="61"/>
      <c r="AM105" s="61"/>
      <c r="AN105" s="61"/>
      <c r="AO105" s="61"/>
      <c r="AP105" s="15"/>
      <c r="AQ105" s="15"/>
      <c r="AR105" s="155">
        <v>1</v>
      </c>
      <c r="AS105" s="155"/>
      <c r="AT105" s="155"/>
      <c r="AU105" s="155"/>
      <c r="AV105" s="155"/>
      <c r="AW105" s="156"/>
    </row>
    <row r="106" spans="1:49" x14ac:dyDescent="0.25">
      <c r="A106" s="30">
        <v>102</v>
      </c>
      <c r="B106" s="15"/>
      <c r="C106" s="15"/>
      <c r="D106" s="157">
        <v>1</v>
      </c>
      <c r="E106" s="157"/>
      <c r="F106" s="125"/>
      <c r="G106" s="125"/>
      <c r="H106" s="125"/>
      <c r="I106" s="125"/>
      <c r="J106" s="15"/>
      <c r="K106" s="15"/>
      <c r="L106" s="59"/>
      <c r="M106" s="59"/>
      <c r="N106" s="59"/>
      <c r="O106" s="59"/>
      <c r="P106" s="59">
        <v>1</v>
      </c>
      <c r="Q106" s="59"/>
      <c r="R106" s="15"/>
      <c r="S106" s="15"/>
      <c r="T106" s="144"/>
      <c r="U106" s="144"/>
      <c r="V106" s="144"/>
      <c r="W106" s="144"/>
      <c r="X106" s="144">
        <v>1</v>
      </c>
      <c r="Y106" s="144"/>
      <c r="Z106" s="15"/>
      <c r="AA106" s="15"/>
      <c r="AB106" s="152">
        <v>1</v>
      </c>
      <c r="AC106" s="152"/>
      <c r="AD106" s="152"/>
      <c r="AE106" s="152"/>
      <c r="AF106" s="152"/>
      <c r="AG106" s="152"/>
      <c r="AH106" s="15"/>
      <c r="AI106" s="15"/>
      <c r="AJ106" s="61">
        <v>1</v>
      </c>
      <c r="AK106" s="61"/>
      <c r="AL106" s="61"/>
      <c r="AM106" s="61"/>
      <c r="AN106" s="61"/>
      <c r="AO106" s="61"/>
      <c r="AP106" s="15"/>
      <c r="AQ106" s="15"/>
      <c r="AR106" s="155">
        <v>1</v>
      </c>
      <c r="AS106" s="155"/>
      <c r="AT106" s="155"/>
      <c r="AU106" s="155"/>
      <c r="AV106" s="155"/>
      <c r="AW106" s="156"/>
    </row>
    <row r="107" spans="1:49" x14ac:dyDescent="0.25">
      <c r="A107" s="130">
        <v>103</v>
      </c>
      <c r="B107" s="15"/>
      <c r="C107" s="15"/>
      <c r="D107" s="157"/>
      <c r="E107" s="157"/>
      <c r="F107" s="125"/>
      <c r="G107" s="125"/>
      <c r="H107" s="125"/>
      <c r="I107" s="125">
        <v>1</v>
      </c>
      <c r="J107" s="15"/>
      <c r="K107" s="15"/>
      <c r="L107" s="59"/>
      <c r="M107" s="59"/>
      <c r="N107" s="59"/>
      <c r="O107" s="59"/>
      <c r="P107" s="59"/>
      <c r="Q107" s="59">
        <v>1</v>
      </c>
      <c r="R107" s="15"/>
      <c r="S107" s="15"/>
      <c r="T107" s="144">
        <v>1</v>
      </c>
      <c r="U107" s="144"/>
      <c r="V107" s="144"/>
      <c r="W107" s="144"/>
      <c r="X107" s="144"/>
      <c r="Y107" s="144"/>
      <c r="Z107" s="15"/>
      <c r="AA107" s="15"/>
      <c r="AB107" s="152">
        <v>1</v>
      </c>
      <c r="AC107" s="152"/>
      <c r="AD107" s="152"/>
      <c r="AE107" s="152"/>
      <c r="AF107" s="152"/>
      <c r="AG107" s="152"/>
      <c r="AH107" s="15"/>
      <c r="AI107" s="15"/>
      <c r="AJ107" s="61">
        <v>1</v>
      </c>
      <c r="AK107" s="61"/>
      <c r="AL107" s="61"/>
      <c r="AM107" s="61"/>
      <c r="AN107" s="61"/>
      <c r="AO107" s="61"/>
      <c r="AP107" s="15"/>
      <c r="AQ107" s="15"/>
      <c r="AR107" s="155">
        <v>1</v>
      </c>
      <c r="AS107" s="155"/>
      <c r="AT107" s="155"/>
      <c r="AU107" s="155"/>
      <c r="AV107" s="155"/>
      <c r="AW107" s="156"/>
    </row>
    <row r="108" spans="1:49" x14ac:dyDescent="0.25">
      <c r="A108" s="30">
        <v>104</v>
      </c>
      <c r="B108" s="15"/>
      <c r="C108" s="15"/>
      <c r="D108" s="157">
        <v>1</v>
      </c>
      <c r="E108" s="157"/>
      <c r="F108" s="125"/>
      <c r="G108" s="125"/>
      <c r="H108" s="125"/>
      <c r="I108" s="125"/>
      <c r="J108" s="15"/>
      <c r="K108" s="15"/>
      <c r="L108" s="59">
        <v>1</v>
      </c>
      <c r="M108" s="59"/>
      <c r="N108" s="59"/>
      <c r="O108" s="59"/>
      <c r="P108" s="59"/>
      <c r="Q108" s="59"/>
      <c r="R108" s="15"/>
      <c r="S108" s="15"/>
      <c r="T108" s="144">
        <v>1</v>
      </c>
      <c r="U108" s="144"/>
      <c r="V108" s="144"/>
      <c r="W108" s="144"/>
      <c r="X108" s="144"/>
      <c r="Y108" s="144"/>
      <c r="Z108" s="15"/>
      <c r="AA108" s="15"/>
      <c r="AB108" s="152">
        <v>1</v>
      </c>
      <c r="AC108" s="152"/>
      <c r="AD108" s="152"/>
      <c r="AE108" s="152"/>
      <c r="AF108" s="152"/>
      <c r="AG108" s="152"/>
      <c r="AH108" s="15"/>
      <c r="AI108" s="15"/>
      <c r="AJ108" s="61">
        <v>1</v>
      </c>
      <c r="AK108" s="61"/>
      <c r="AL108" s="61"/>
      <c r="AM108" s="61"/>
      <c r="AN108" s="61"/>
      <c r="AO108" s="61"/>
      <c r="AP108" s="15"/>
      <c r="AQ108" s="15"/>
      <c r="AR108" s="155">
        <v>1</v>
      </c>
      <c r="AS108" s="155"/>
      <c r="AT108" s="155"/>
      <c r="AU108" s="155"/>
      <c r="AV108" s="155"/>
      <c r="AW108" s="156"/>
    </row>
    <row r="109" spans="1:49" x14ac:dyDescent="0.25">
      <c r="A109" s="130">
        <v>105</v>
      </c>
      <c r="B109" s="15"/>
      <c r="C109" s="15"/>
      <c r="D109" s="157">
        <v>1</v>
      </c>
      <c r="E109" s="157"/>
      <c r="F109" s="125"/>
      <c r="G109" s="125"/>
      <c r="H109" s="125"/>
      <c r="I109" s="125"/>
      <c r="J109" s="15"/>
      <c r="K109" s="15"/>
      <c r="L109" s="59"/>
      <c r="M109" s="59"/>
      <c r="N109" s="59">
        <v>1</v>
      </c>
      <c r="O109" s="59"/>
      <c r="P109" s="59"/>
      <c r="Q109" s="59"/>
      <c r="R109" s="15"/>
      <c r="S109" s="15"/>
      <c r="T109" s="144"/>
      <c r="U109" s="144">
        <v>1</v>
      </c>
      <c r="V109" s="144"/>
      <c r="W109" s="144"/>
      <c r="X109" s="144"/>
      <c r="Y109" s="144"/>
      <c r="Z109" s="15"/>
      <c r="AA109" s="15"/>
      <c r="AB109" s="150">
        <v>1</v>
      </c>
      <c r="AC109" s="152"/>
      <c r="AD109" s="152"/>
      <c r="AE109" s="152"/>
      <c r="AF109" s="152"/>
      <c r="AG109" s="152"/>
      <c r="AH109" s="15"/>
      <c r="AI109" s="15"/>
      <c r="AJ109" s="61"/>
      <c r="AK109" s="61">
        <v>1</v>
      </c>
      <c r="AL109" s="61"/>
      <c r="AM109" s="61"/>
      <c r="AN109" s="61"/>
      <c r="AO109" s="61"/>
      <c r="AP109" s="15"/>
      <c r="AQ109" s="15"/>
      <c r="AR109" s="18">
        <v>1</v>
      </c>
      <c r="AS109" s="155"/>
      <c r="AT109" s="155"/>
      <c r="AU109" s="155"/>
      <c r="AV109" s="155"/>
      <c r="AW109" s="156"/>
    </row>
    <row r="110" spans="1:49" x14ac:dyDescent="0.25">
      <c r="A110" s="30">
        <v>106</v>
      </c>
      <c r="B110" s="15"/>
      <c r="C110" s="15"/>
      <c r="D110" s="157">
        <v>1</v>
      </c>
      <c r="E110" s="157"/>
      <c r="F110" s="125"/>
      <c r="G110" s="125"/>
      <c r="H110" s="125"/>
      <c r="I110" s="125"/>
      <c r="J110" s="15"/>
      <c r="K110" s="15"/>
      <c r="L110" s="60">
        <v>1</v>
      </c>
      <c r="M110" s="59"/>
      <c r="N110" s="59"/>
      <c r="O110" s="59"/>
      <c r="P110" s="59"/>
      <c r="Q110" s="59"/>
      <c r="R110" s="15"/>
      <c r="S110" s="15"/>
      <c r="T110" s="144">
        <v>1</v>
      </c>
      <c r="U110" s="144"/>
      <c r="V110" s="144"/>
      <c r="W110" s="144"/>
      <c r="X110" s="144"/>
      <c r="Y110" s="144"/>
      <c r="Z110" s="15"/>
      <c r="AA110" s="15"/>
      <c r="AB110" s="150">
        <v>1</v>
      </c>
      <c r="AC110" s="152"/>
      <c r="AD110" s="152"/>
      <c r="AE110" s="152"/>
      <c r="AF110" s="152"/>
      <c r="AG110" s="152"/>
      <c r="AH110" s="15"/>
      <c r="AI110" s="15"/>
      <c r="AJ110" s="61"/>
      <c r="AK110" s="61"/>
      <c r="AL110" s="61">
        <v>1</v>
      </c>
      <c r="AM110" s="61"/>
      <c r="AN110" s="61"/>
      <c r="AO110" s="61"/>
      <c r="AP110" s="15"/>
      <c r="AQ110" s="15"/>
      <c r="AR110" s="18">
        <v>1</v>
      </c>
      <c r="AS110" s="155"/>
      <c r="AT110" s="155"/>
      <c r="AU110" s="155"/>
      <c r="AV110" s="155"/>
      <c r="AW110" s="156"/>
    </row>
    <row r="111" spans="1:49" x14ac:dyDescent="0.25">
      <c r="A111" s="130">
        <v>107</v>
      </c>
      <c r="B111" s="15"/>
      <c r="C111" s="15"/>
      <c r="D111" s="157">
        <v>1</v>
      </c>
      <c r="E111" s="157"/>
      <c r="F111" s="125"/>
      <c r="G111" s="125"/>
      <c r="H111" s="125"/>
      <c r="I111" s="125"/>
      <c r="J111" s="15"/>
      <c r="K111" s="15"/>
      <c r="L111" s="60">
        <v>1</v>
      </c>
      <c r="M111" s="59"/>
      <c r="N111" s="59"/>
      <c r="O111" s="59"/>
      <c r="P111" s="59"/>
      <c r="Q111" s="59"/>
      <c r="R111" s="15"/>
      <c r="S111" s="15"/>
      <c r="T111" s="121">
        <v>1</v>
      </c>
      <c r="U111" s="144"/>
      <c r="V111" s="144"/>
      <c r="W111" s="144"/>
      <c r="X111" s="144"/>
      <c r="Y111" s="144"/>
      <c r="Z111" s="15"/>
      <c r="AA111" s="15"/>
      <c r="AB111" s="150">
        <v>1</v>
      </c>
      <c r="AC111" s="152"/>
      <c r="AD111" s="152"/>
      <c r="AE111" s="152"/>
      <c r="AF111" s="152"/>
      <c r="AG111" s="152"/>
      <c r="AH111" s="15"/>
      <c r="AI111" s="15"/>
      <c r="AJ111" s="145">
        <v>1</v>
      </c>
      <c r="AK111" s="61"/>
      <c r="AL111" s="61"/>
      <c r="AM111" s="61"/>
      <c r="AN111" s="61"/>
      <c r="AO111" s="61"/>
      <c r="AP111" s="15"/>
      <c r="AQ111" s="15"/>
      <c r="AR111" s="18">
        <v>1</v>
      </c>
      <c r="AS111" s="155"/>
      <c r="AT111" s="155"/>
      <c r="AU111" s="155"/>
      <c r="AV111" s="155"/>
      <c r="AW111" s="156"/>
    </row>
    <row r="112" spans="1:49" x14ac:dyDescent="0.25">
      <c r="A112" s="30">
        <v>108</v>
      </c>
      <c r="B112" s="15"/>
      <c r="C112" s="15"/>
      <c r="D112" s="157">
        <v>1</v>
      </c>
      <c r="E112" s="157"/>
      <c r="F112" s="125"/>
      <c r="G112" s="125"/>
      <c r="H112" s="125"/>
      <c r="I112" s="125"/>
      <c r="J112" s="15"/>
      <c r="K112" s="15"/>
      <c r="L112" s="60">
        <v>1</v>
      </c>
      <c r="M112" s="59"/>
      <c r="N112" s="59"/>
      <c r="O112" s="59"/>
      <c r="P112" s="59"/>
      <c r="Q112" s="59"/>
      <c r="R112" s="15"/>
      <c r="S112" s="15"/>
      <c r="T112" s="121">
        <v>1</v>
      </c>
      <c r="U112" s="144"/>
      <c r="V112" s="144"/>
      <c r="W112" s="144"/>
      <c r="X112" s="144"/>
      <c r="Y112" s="144"/>
      <c r="Z112" s="15"/>
      <c r="AA112" s="15"/>
      <c r="AB112" s="150">
        <v>1</v>
      </c>
      <c r="AC112" s="152"/>
      <c r="AD112" s="152"/>
      <c r="AE112" s="152"/>
      <c r="AF112" s="152"/>
      <c r="AG112" s="152"/>
      <c r="AH112" s="15"/>
      <c r="AI112" s="15"/>
      <c r="AJ112" s="145">
        <v>1</v>
      </c>
      <c r="AK112" s="61"/>
      <c r="AL112" s="61"/>
      <c r="AM112" s="61"/>
      <c r="AN112" s="61"/>
      <c r="AO112" s="61"/>
      <c r="AP112" s="15"/>
      <c r="AQ112" s="15"/>
      <c r="AR112" s="18">
        <v>1</v>
      </c>
      <c r="AS112" s="155"/>
      <c r="AT112" s="155"/>
      <c r="AU112" s="155"/>
      <c r="AV112" s="155"/>
      <c r="AW112" s="156"/>
    </row>
    <row r="113" spans="1:49" x14ac:dyDescent="0.25">
      <c r="A113" s="130">
        <v>109</v>
      </c>
      <c r="B113" s="15"/>
      <c r="C113" s="15"/>
      <c r="D113" s="157">
        <v>1</v>
      </c>
      <c r="E113" s="157"/>
      <c r="F113" s="125"/>
      <c r="G113" s="125"/>
      <c r="H113" s="125"/>
      <c r="I113" s="125"/>
      <c r="J113" s="15"/>
      <c r="K113" s="15"/>
      <c r="L113" s="60">
        <v>1</v>
      </c>
      <c r="M113" s="59"/>
      <c r="N113" s="59"/>
      <c r="O113" s="59"/>
      <c r="P113" s="59"/>
      <c r="Q113" s="59"/>
      <c r="R113" s="15"/>
      <c r="S113" s="15"/>
      <c r="T113" s="121">
        <v>1</v>
      </c>
      <c r="U113" s="144"/>
      <c r="V113" s="144"/>
      <c r="W113" s="144"/>
      <c r="X113" s="144"/>
      <c r="Y113" s="144"/>
      <c r="Z113" s="15"/>
      <c r="AA113" s="15"/>
      <c r="AB113" s="150">
        <v>1</v>
      </c>
      <c r="AC113" s="152"/>
      <c r="AD113" s="152"/>
      <c r="AE113" s="152"/>
      <c r="AF113" s="152"/>
      <c r="AG113" s="152"/>
      <c r="AH113" s="15"/>
      <c r="AI113" s="15"/>
      <c r="AJ113" s="145"/>
      <c r="AK113" s="61"/>
      <c r="AL113" s="61"/>
      <c r="AM113" s="61"/>
      <c r="AN113" s="61"/>
      <c r="AO113" s="61">
        <v>1</v>
      </c>
      <c r="AP113" s="15"/>
      <c r="AQ113" s="15"/>
      <c r="AR113" s="18">
        <v>1</v>
      </c>
      <c r="AS113" s="155"/>
      <c r="AT113" s="155"/>
      <c r="AU113" s="155"/>
      <c r="AV113" s="155"/>
      <c r="AW113" s="156"/>
    </row>
    <row r="114" spans="1:49" x14ac:dyDescent="0.25">
      <c r="A114" s="30">
        <v>110</v>
      </c>
      <c r="B114" s="15"/>
      <c r="C114" s="15"/>
      <c r="D114" s="157">
        <v>1</v>
      </c>
      <c r="E114" s="157"/>
      <c r="F114" s="125"/>
      <c r="G114" s="125"/>
      <c r="H114" s="125"/>
      <c r="I114" s="125"/>
      <c r="J114" s="15"/>
      <c r="K114" s="15"/>
      <c r="L114" s="60">
        <v>1</v>
      </c>
      <c r="M114" s="59"/>
      <c r="N114" s="59"/>
      <c r="O114" s="59"/>
      <c r="P114" s="59"/>
      <c r="Q114" s="59"/>
      <c r="R114" s="15"/>
      <c r="S114" s="15"/>
      <c r="T114" s="121">
        <v>1</v>
      </c>
      <c r="U114" s="144"/>
      <c r="V114" s="144"/>
      <c r="W114" s="144"/>
      <c r="X114" s="144"/>
      <c r="Y114" s="144"/>
      <c r="Z114" s="15"/>
      <c r="AA114" s="15"/>
      <c r="AB114" s="150">
        <v>1</v>
      </c>
      <c r="AC114" s="152"/>
      <c r="AD114" s="152"/>
      <c r="AE114" s="152"/>
      <c r="AF114" s="152"/>
      <c r="AG114" s="152"/>
      <c r="AH114" s="15"/>
      <c r="AI114" s="15"/>
      <c r="AJ114" s="145">
        <v>1</v>
      </c>
      <c r="AK114" s="61"/>
      <c r="AL114" s="61"/>
      <c r="AM114" s="61"/>
      <c r="AN114" s="61"/>
      <c r="AO114" s="61"/>
      <c r="AP114" s="15"/>
      <c r="AQ114" s="15"/>
      <c r="AR114" s="18">
        <v>1</v>
      </c>
      <c r="AS114" s="155"/>
      <c r="AT114" s="155"/>
      <c r="AU114" s="155"/>
      <c r="AV114" s="155"/>
      <c r="AW114" s="156"/>
    </row>
    <row r="115" spans="1:49" x14ac:dyDescent="0.25">
      <c r="A115" s="130">
        <v>111</v>
      </c>
      <c r="B115" s="15"/>
      <c r="C115" s="15"/>
      <c r="D115" s="157">
        <v>1</v>
      </c>
      <c r="E115" s="157"/>
      <c r="F115" s="125"/>
      <c r="G115" s="125"/>
      <c r="H115" s="125"/>
      <c r="I115" s="125"/>
      <c r="J115" s="15"/>
      <c r="K115" s="15"/>
      <c r="L115" s="60">
        <v>1</v>
      </c>
      <c r="M115" s="59"/>
      <c r="N115" s="59"/>
      <c r="O115" s="59"/>
      <c r="P115" s="59"/>
      <c r="Q115" s="59"/>
      <c r="R115" s="15"/>
      <c r="S115" s="15"/>
      <c r="T115" s="121">
        <v>1</v>
      </c>
      <c r="U115" s="144"/>
      <c r="V115" s="144"/>
      <c r="W115" s="144"/>
      <c r="X115" s="144"/>
      <c r="Y115" s="144"/>
      <c r="Z115" s="15"/>
      <c r="AA115" s="15"/>
      <c r="AB115" s="150">
        <v>1</v>
      </c>
      <c r="AC115" s="152"/>
      <c r="AD115" s="152"/>
      <c r="AE115" s="152"/>
      <c r="AF115" s="152"/>
      <c r="AG115" s="152"/>
      <c r="AH115" s="15"/>
      <c r="AI115" s="15"/>
      <c r="AJ115" s="145"/>
      <c r="AK115" s="61"/>
      <c r="AL115" s="61"/>
      <c r="AM115" s="61"/>
      <c r="AN115" s="61"/>
      <c r="AO115" s="61">
        <v>1</v>
      </c>
      <c r="AP115" s="15"/>
      <c r="AQ115" s="15"/>
      <c r="AR115" s="18"/>
      <c r="AS115" s="155"/>
      <c r="AT115" s="155"/>
      <c r="AU115" s="155"/>
      <c r="AV115" s="155"/>
      <c r="AW115" s="156">
        <v>1</v>
      </c>
    </row>
    <row r="116" spans="1:49" x14ac:dyDescent="0.25">
      <c r="A116" s="30">
        <v>112</v>
      </c>
      <c r="B116" s="15"/>
      <c r="C116" s="15"/>
      <c r="D116" s="157">
        <v>1</v>
      </c>
      <c r="E116" s="157"/>
      <c r="F116" s="125"/>
      <c r="G116" s="125"/>
      <c r="H116" s="125"/>
      <c r="I116" s="125"/>
      <c r="J116" s="15"/>
      <c r="K116" s="15"/>
      <c r="L116" s="60">
        <v>1</v>
      </c>
      <c r="M116" s="59"/>
      <c r="N116" s="59"/>
      <c r="O116" s="59"/>
      <c r="P116" s="59"/>
      <c r="Q116" s="59"/>
      <c r="R116" s="15"/>
      <c r="S116" s="15"/>
      <c r="T116" s="121">
        <v>1</v>
      </c>
      <c r="U116" s="144"/>
      <c r="V116" s="144"/>
      <c r="W116" s="144"/>
      <c r="X116" s="144"/>
      <c r="Y116" s="144"/>
      <c r="Z116" s="15"/>
      <c r="AA116" s="15"/>
      <c r="AB116" s="150">
        <v>1</v>
      </c>
      <c r="AC116" s="152"/>
      <c r="AD116" s="152"/>
      <c r="AE116" s="152"/>
      <c r="AF116" s="152"/>
      <c r="AG116" s="152"/>
      <c r="AH116" s="15"/>
      <c r="AI116" s="15"/>
      <c r="AJ116" s="145">
        <v>1</v>
      </c>
      <c r="AK116" s="61"/>
      <c r="AL116" s="61"/>
      <c r="AM116" s="61"/>
      <c r="AN116" s="61"/>
      <c r="AO116" s="61"/>
      <c r="AP116" s="15"/>
      <c r="AQ116" s="15"/>
      <c r="AR116" s="18">
        <v>1</v>
      </c>
      <c r="AS116" s="155"/>
      <c r="AT116" s="155"/>
      <c r="AU116" s="155"/>
      <c r="AV116" s="155"/>
      <c r="AW116" s="156"/>
    </row>
    <row r="117" spans="1:49" x14ac:dyDescent="0.25">
      <c r="A117" s="130">
        <v>113</v>
      </c>
      <c r="B117" s="15"/>
      <c r="C117" s="15"/>
      <c r="D117" s="157">
        <v>1</v>
      </c>
      <c r="E117" s="157"/>
      <c r="F117" s="125"/>
      <c r="G117" s="125"/>
      <c r="H117" s="125"/>
      <c r="I117" s="125"/>
      <c r="J117" s="15"/>
      <c r="K117" s="15"/>
      <c r="L117" s="60">
        <v>1</v>
      </c>
      <c r="M117" s="59"/>
      <c r="N117" s="59"/>
      <c r="O117" s="59"/>
      <c r="P117" s="59"/>
      <c r="Q117" s="59"/>
      <c r="R117" s="15"/>
      <c r="S117" s="15"/>
      <c r="T117" s="121">
        <v>1</v>
      </c>
      <c r="U117" s="144"/>
      <c r="V117" s="144"/>
      <c r="W117" s="144"/>
      <c r="X117" s="144"/>
      <c r="Y117" s="144"/>
      <c r="Z117" s="15"/>
      <c r="AA117" s="15"/>
      <c r="AB117" s="150">
        <v>1</v>
      </c>
      <c r="AC117" s="152"/>
      <c r="AD117" s="152"/>
      <c r="AE117" s="152"/>
      <c r="AF117" s="152"/>
      <c r="AG117" s="152"/>
      <c r="AH117" s="15"/>
      <c r="AI117" s="15"/>
      <c r="AJ117" s="145">
        <v>1</v>
      </c>
      <c r="AK117" s="61"/>
      <c r="AL117" s="61"/>
      <c r="AM117" s="61"/>
      <c r="AN117" s="61"/>
      <c r="AO117" s="61"/>
      <c r="AP117" s="15"/>
      <c r="AQ117" s="15"/>
      <c r="AR117" s="18"/>
      <c r="AS117" s="155"/>
      <c r="AT117" s="155"/>
      <c r="AU117" s="155"/>
      <c r="AV117" s="155"/>
      <c r="AW117" s="156">
        <v>1</v>
      </c>
    </row>
    <row r="118" spans="1:49" x14ac:dyDescent="0.25">
      <c r="A118" s="30">
        <v>114</v>
      </c>
      <c r="B118" s="15"/>
      <c r="C118" s="15"/>
      <c r="D118" s="157"/>
      <c r="E118" s="157"/>
      <c r="F118" s="125"/>
      <c r="G118" s="125">
        <v>1</v>
      </c>
      <c r="H118" s="125"/>
      <c r="I118" s="125"/>
      <c r="J118" s="15"/>
      <c r="K118" s="15"/>
      <c r="L118" s="59"/>
      <c r="M118" s="59"/>
      <c r="N118" s="59"/>
      <c r="O118" s="59">
        <v>1</v>
      </c>
      <c r="P118" s="59"/>
      <c r="Q118" s="59"/>
      <c r="R118" s="15"/>
      <c r="S118" s="15"/>
      <c r="T118" s="144"/>
      <c r="U118" s="144"/>
      <c r="V118" s="144"/>
      <c r="W118" s="144">
        <v>1</v>
      </c>
      <c r="X118" s="144"/>
      <c r="Y118" s="144"/>
      <c r="Z118" s="15"/>
      <c r="AA118" s="15"/>
      <c r="AB118" s="152">
        <v>1</v>
      </c>
      <c r="AC118" s="152"/>
      <c r="AD118" s="152"/>
      <c r="AE118" s="152"/>
      <c r="AF118" s="152"/>
      <c r="AG118" s="152"/>
      <c r="AH118" s="15"/>
      <c r="AI118" s="15"/>
      <c r="AJ118" s="61">
        <v>1</v>
      </c>
      <c r="AK118" s="61"/>
      <c r="AL118" s="61"/>
      <c r="AM118" s="61"/>
      <c r="AN118" s="61"/>
      <c r="AO118" s="61"/>
      <c r="AP118" s="15"/>
      <c r="AQ118" s="15"/>
      <c r="AR118" s="155">
        <v>1</v>
      </c>
      <c r="AS118" s="155"/>
      <c r="AT118" s="155"/>
      <c r="AU118" s="155"/>
      <c r="AV118" s="155"/>
      <c r="AW118" s="156"/>
    </row>
    <row r="119" spans="1:49" x14ac:dyDescent="0.25">
      <c r="A119" s="130">
        <v>115</v>
      </c>
      <c r="B119" s="15"/>
      <c r="C119" s="15"/>
      <c r="D119" s="157">
        <v>1</v>
      </c>
      <c r="E119" s="157"/>
      <c r="F119" s="125"/>
      <c r="G119" s="125"/>
      <c r="H119" s="125"/>
      <c r="I119" s="125"/>
      <c r="J119" s="15"/>
      <c r="K119" s="15"/>
      <c r="L119" s="59">
        <v>1</v>
      </c>
      <c r="M119" s="59"/>
      <c r="N119" s="59"/>
      <c r="O119" s="59"/>
      <c r="P119" s="59"/>
      <c r="Q119" s="59"/>
      <c r="R119" s="15"/>
      <c r="S119" s="15"/>
      <c r="T119" s="144">
        <v>1</v>
      </c>
      <c r="U119" s="144"/>
      <c r="V119" s="144"/>
      <c r="W119" s="144"/>
      <c r="X119" s="144"/>
      <c r="Y119" s="144"/>
      <c r="Z119" s="15"/>
      <c r="AA119" s="15"/>
      <c r="AB119" s="152">
        <v>1</v>
      </c>
      <c r="AC119" s="152"/>
      <c r="AD119" s="152"/>
      <c r="AE119" s="152"/>
      <c r="AF119" s="152"/>
      <c r="AG119" s="152"/>
      <c r="AH119" s="15"/>
      <c r="AI119" s="15"/>
      <c r="AJ119" s="61">
        <v>1</v>
      </c>
      <c r="AK119" s="61"/>
      <c r="AL119" s="61"/>
      <c r="AM119" s="61"/>
      <c r="AN119" s="61"/>
      <c r="AO119" s="61"/>
      <c r="AP119" s="15"/>
      <c r="AQ119" s="15"/>
      <c r="AR119" s="155">
        <v>1</v>
      </c>
      <c r="AS119" s="155"/>
      <c r="AT119" s="155"/>
      <c r="AU119" s="155"/>
      <c r="AV119" s="155"/>
      <c r="AW119" s="156"/>
    </row>
    <row r="120" spans="1:49" x14ac:dyDescent="0.25">
      <c r="A120" s="30">
        <v>116</v>
      </c>
      <c r="B120" s="15"/>
      <c r="C120" s="15"/>
      <c r="D120" s="157">
        <v>1</v>
      </c>
      <c r="E120" s="157"/>
      <c r="F120" s="125"/>
      <c r="G120" s="125"/>
      <c r="H120" s="125"/>
      <c r="I120" s="125"/>
      <c r="J120" s="15"/>
      <c r="K120" s="15"/>
      <c r="L120" s="59"/>
      <c r="M120" s="59"/>
      <c r="N120" s="59"/>
      <c r="O120" s="59"/>
      <c r="P120" s="59">
        <v>1</v>
      </c>
      <c r="Q120" s="59"/>
      <c r="R120" s="15"/>
      <c r="S120" s="15"/>
      <c r="T120" s="144"/>
      <c r="U120" s="144"/>
      <c r="V120" s="144"/>
      <c r="W120" s="144"/>
      <c r="X120" s="144">
        <v>1</v>
      </c>
      <c r="Y120" s="144"/>
      <c r="Z120" s="15"/>
      <c r="AA120" s="15"/>
      <c r="AB120" s="152">
        <v>1</v>
      </c>
      <c r="AC120" s="152"/>
      <c r="AD120" s="152"/>
      <c r="AE120" s="152"/>
      <c r="AF120" s="152"/>
      <c r="AG120" s="152"/>
      <c r="AH120" s="15"/>
      <c r="AI120" s="15"/>
      <c r="AJ120" s="61">
        <v>1</v>
      </c>
      <c r="AK120" s="61"/>
      <c r="AL120" s="61"/>
      <c r="AM120" s="61"/>
      <c r="AN120" s="61"/>
      <c r="AO120" s="61"/>
      <c r="AP120" s="15"/>
      <c r="AQ120" s="15"/>
      <c r="AR120" s="155">
        <v>1</v>
      </c>
      <c r="AS120" s="155"/>
      <c r="AT120" s="155"/>
      <c r="AU120" s="155"/>
      <c r="AV120" s="155"/>
      <c r="AW120" s="156"/>
    </row>
    <row r="121" spans="1:49" x14ac:dyDescent="0.25">
      <c r="A121" s="130">
        <v>117</v>
      </c>
      <c r="B121" s="15"/>
      <c r="C121" s="15"/>
      <c r="D121" s="157"/>
      <c r="E121" s="157"/>
      <c r="F121" s="125"/>
      <c r="G121" s="125"/>
      <c r="H121" s="125"/>
      <c r="I121" s="125">
        <v>1</v>
      </c>
      <c r="J121" s="15"/>
      <c r="K121" s="15"/>
      <c r="L121" s="59"/>
      <c r="M121" s="59"/>
      <c r="N121" s="59"/>
      <c r="O121" s="59"/>
      <c r="P121" s="59"/>
      <c r="Q121" s="59">
        <v>1</v>
      </c>
      <c r="R121" s="15"/>
      <c r="S121" s="15"/>
      <c r="T121" s="144">
        <v>1</v>
      </c>
      <c r="U121" s="144"/>
      <c r="V121" s="144"/>
      <c r="W121" s="144"/>
      <c r="X121" s="144"/>
      <c r="Y121" s="144"/>
      <c r="Z121" s="15"/>
      <c r="AA121" s="15"/>
      <c r="AB121" s="152">
        <v>1</v>
      </c>
      <c r="AC121" s="152"/>
      <c r="AD121" s="152"/>
      <c r="AE121" s="152"/>
      <c r="AF121" s="152"/>
      <c r="AG121" s="152"/>
      <c r="AH121" s="15"/>
      <c r="AI121" s="15"/>
      <c r="AJ121" s="61">
        <v>1</v>
      </c>
      <c r="AK121" s="61"/>
      <c r="AL121" s="61"/>
      <c r="AM121" s="61"/>
      <c r="AN121" s="61"/>
      <c r="AO121" s="61"/>
      <c r="AP121" s="15"/>
      <c r="AQ121" s="15"/>
      <c r="AR121" s="155">
        <v>1</v>
      </c>
      <c r="AS121" s="155"/>
      <c r="AT121" s="155"/>
      <c r="AU121" s="155"/>
      <c r="AV121" s="155"/>
      <c r="AW121" s="156"/>
    </row>
    <row r="122" spans="1:49" x14ac:dyDescent="0.25">
      <c r="A122" s="30">
        <v>118</v>
      </c>
      <c r="B122" s="15"/>
      <c r="C122" s="15"/>
      <c r="D122" s="157">
        <v>1</v>
      </c>
      <c r="E122" s="157"/>
      <c r="F122" s="125"/>
      <c r="G122" s="125"/>
      <c r="H122" s="125"/>
      <c r="I122" s="125"/>
      <c r="J122" s="15"/>
      <c r="K122" s="15"/>
      <c r="L122" s="59">
        <v>1</v>
      </c>
      <c r="M122" s="59"/>
      <c r="N122" s="59"/>
      <c r="O122" s="59"/>
      <c r="P122" s="59"/>
      <c r="Q122" s="59"/>
      <c r="R122" s="15"/>
      <c r="S122" s="15"/>
      <c r="T122" s="144">
        <v>1</v>
      </c>
      <c r="U122" s="144"/>
      <c r="V122" s="144"/>
      <c r="W122" s="144"/>
      <c r="X122" s="144"/>
      <c r="Y122" s="144"/>
      <c r="Z122" s="15"/>
      <c r="AA122" s="15"/>
      <c r="AB122" s="152">
        <v>1</v>
      </c>
      <c r="AC122" s="152"/>
      <c r="AD122" s="152"/>
      <c r="AE122" s="152"/>
      <c r="AF122" s="152"/>
      <c r="AG122" s="152"/>
      <c r="AH122" s="15"/>
      <c r="AI122" s="15"/>
      <c r="AJ122" s="61">
        <v>1</v>
      </c>
      <c r="AK122" s="61"/>
      <c r="AL122" s="61"/>
      <c r="AM122" s="61"/>
      <c r="AN122" s="61"/>
      <c r="AO122" s="61"/>
      <c r="AP122" s="15"/>
      <c r="AQ122" s="15"/>
      <c r="AR122" s="155">
        <v>1</v>
      </c>
      <c r="AS122" s="155"/>
      <c r="AT122" s="155"/>
      <c r="AU122" s="155"/>
      <c r="AV122" s="155"/>
      <c r="AW122" s="156"/>
    </row>
    <row r="123" spans="1:49" x14ac:dyDescent="0.25">
      <c r="A123" s="130">
        <v>119</v>
      </c>
      <c r="B123" s="15"/>
      <c r="C123" s="15"/>
      <c r="D123" s="157">
        <v>1</v>
      </c>
      <c r="E123" s="157"/>
      <c r="F123" s="125"/>
      <c r="G123" s="125"/>
      <c r="H123" s="125"/>
      <c r="I123" s="125"/>
      <c r="J123" s="15"/>
      <c r="K123" s="15"/>
      <c r="L123" s="59"/>
      <c r="M123" s="59"/>
      <c r="N123" s="59">
        <v>1</v>
      </c>
      <c r="O123" s="59"/>
      <c r="P123" s="59"/>
      <c r="Q123" s="59"/>
      <c r="R123" s="15"/>
      <c r="S123" s="15"/>
      <c r="T123" s="144"/>
      <c r="U123" s="144">
        <v>1</v>
      </c>
      <c r="V123" s="144"/>
      <c r="W123" s="144"/>
      <c r="X123" s="144"/>
      <c r="Y123" s="144"/>
      <c r="Z123" s="15"/>
      <c r="AA123" s="15"/>
      <c r="AB123" s="150">
        <v>1</v>
      </c>
      <c r="AC123" s="152"/>
      <c r="AD123" s="152"/>
      <c r="AE123" s="152"/>
      <c r="AF123" s="152"/>
      <c r="AG123" s="152"/>
      <c r="AH123" s="15"/>
      <c r="AI123" s="15"/>
      <c r="AJ123" s="61"/>
      <c r="AK123" s="61">
        <v>1</v>
      </c>
      <c r="AL123" s="61"/>
      <c r="AM123" s="61"/>
      <c r="AN123" s="61"/>
      <c r="AO123" s="61"/>
      <c r="AP123" s="15"/>
      <c r="AQ123" s="15"/>
      <c r="AR123" s="18">
        <v>1</v>
      </c>
      <c r="AS123" s="155"/>
      <c r="AT123" s="155"/>
      <c r="AU123" s="155"/>
      <c r="AV123" s="155"/>
      <c r="AW123" s="156"/>
    </row>
    <row r="124" spans="1:49" x14ac:dyDescent="0.25">
      <c r="A124" s="30">
        <v>120</v>
      </c>
      <c r="B124" s="15"/>
      <c r="C124" s="15"/>
      <c r="D124" s="157">
        <v>1</v>
      </c>
      <c r="E124" s="157"/>
      <c r="F124" s="125"/>
      <c r="G124" s="125"/>
      <c r="H124" s="125"/>
      <c r="I124" s="125"/>
      <c r="J124" s="15"/>
      <c r="K124" s="15"/>
      <c r="L124" s="60">
        <v>1</v>
      </c>
      <c r="M124" s="59"/>
      <c r="N124" s="59"/>
      <c r="O124" s="59"/>
      <c r="P124" s="59"/>
      <c r="Q124" s="59"/>
      <c r="R124" s="15"/>
      <c r="S124" s="15"/>
      <c r="T124" s="144">
        <v>1</v>
      </c>
      <c r="U124" s="144"/>
      <c r="V124" s="144"/>
      <c r="W124" s="144"/>
      <c r="X124" s="144"/>
      <c r="Y124" s="144"/>
      <c r="Z124" s="15"/>
      <c r="AA124" s="15"/>
      <c r="AB124" s="150">
        <v>1</v>
      </c>
      <c r="AC124" s="152"/>
      <c r="AD124" s="152"/>
      <c r="AE124" s="152"/>
      <c r="AF124" s="152"/>
      <c r="AG124" s="152"/>
      <c r="AH124" s="15"/>
      <c r="AI124" s="15"/>
      <c r="AJ124" s="61"/>
      <c r="AK124" s="61"/>
      <c r="AL124" s="61">
        <v>1</v>
      </c>
      <c r="AM124" s="61"/>
      <c r="AN124" s="61"/>
      <c r="AO124" s="61"/>
      <c r="AP124" s="15"/>
      <c r="AQ124" s="15"/>
      <c r="AR124" s="18">
        <v>1</v>
      </c>
      <c r="AS124" s="155"/>
      <c r="AT124" s="155"/>
      <c r="AU124" s="155"/>
      <c r="AV124" s="155"/>
      <c r="AW124" s="156"/>
    </row>
    <row r="125" spans="1:49" x14ac:dyDescent="0.25">
      <c r="A125" s="130">
        <v>121</v>
      </c>
      <c r="B125" s="15"/>
      <c r="C125" s="15"/>
      <c r="D125" s="157">
        <v>1</v>
      </c>
      <c r="E125" s="157"/>
      <c r="F125" s="125"/>
      <c r="G125" s="125"/>
      <c r="H125" s="125"/>
      <c r="I125" s="125"/>
      <c r="J125" s="15"/>
      <c r="K125" s="15"/>
      <c r="L125" s="60">
        <v>1</v>
      </c>
      <c r="M125" s="59"/>
      <c r="N125" s="59"/>
      <c r="O125" s="59"/>
      <c r="P125" s="59"/>
      <c r="Q125" s="59"/>
      <c r="R125" s="15"/>
      <c r="S125" s="15"/>
      <c r="T125" s="121">
        <v>1</v>
      </c>
      <c r="U125" s="144"/>
      <c r="V125" s="144"/>
      <c r="W125" s="144"/>
      <c r="X125" s="144"/>
      <c r="Y125" s="144"/>
      <c r="Z125" s="15"/>
      <c r="AA125" s="15"/>
      <c r="AB125" s="150">
        <v>1</v>
      </c>
      <c r="AC125" s="152"/>
      <c r="AD125" s="152"/>
      <c r="AE125" s="152"/>
      <c r="AF125" s="152"/>
      <c r="AG125" s="152"/>
      <c r="AH125" s="15"/>
      <c r="AI125" s="15"/>
      <c r="AJ125" s="145">
        <v>1</v>
      </c>
      <c r="AK125" s="61"/>
      <c r="AL125" s="61"/>
      <c r="AM125" s="61"/>
      <c r="AN125" s="61"/>
      <c r="AO125" s="61"/>
      <c r="AP125" s="15"/>
      <c r="AQ125" s="15"/>
      <c r="AR125" s="18">
        <v>1</v>
      </c>
      <c r="AS125" s="155"/>
      <c r="AT125" s="155"/>
      <c r="AU125" s="155"/>
      <c r="AV125" s="155"/>
      <c r="AW125" s="156"/>
    </row>
    <row r="126" spans="1:49" ht="15.75" thickBot="1" x14ac:dyDescent="0.3">
      <c r="A126" s="33"/>
      <c r="B126" s="34"/>
      <c r="C126" s="34"/>
      <c r="D126" s="57">
        <f t="shared" ref="D126:I126" si="0">SUM(D5:D125)</f>
        <v>102</v>
      </c>
      <c r="E126" s="57">
        <f t="shared" si="0"/>
        <v>2</v>
      </c>
      <c r="F126" s="57">
        <f t="shared" si="0"/>
        <v>1</v>
      </c>
      <c r="G126" s="57">
        <f t="shared" si="0"/>
        <v>8</v>
      </c>
      <c r="H126" s="57">
        <f t="shared" si="0"/>
        <v>0</v>
      </c>
      <c r="I126" s="57">
        <f t="shared" si="0"/>
        <v>8</v>
      </c>
      <c r="J126" s="57"/>
      <c r="K126" s="57"/>
      <c r="L126" s="57">
        <f t="shared" ref="L126:Q126" si="1">SUM(L5:L125)</f>
        <v>86</v>
      </c>
      <c r="M126" s="57">
        <f t="shared" si="1"/>
        <v>1</v>
      </c>
      <c r="N126" s="57">
        <f t="shared" si="1"/>
        <v>9</v>
      </c>
      <c r="O126" s="57">
        <f t="shared" si="1"/>
        <v>8</v>
      </c>
      <c r="P126" s="57">
        <f t="shared" si="1"/>
        <v>9</v>
      </c>
      <c r="Q126" s="57">
        <f t="shared" si="1"/>
        <v>8</v>
      </c>
      <c r="R126" s="57"/>
      <c r="S126" s="57"/>
      <c r="T126" s="57">
        <f t="shared" ref="T126:Y126" si="2">SUM(T5:T125)</f>
        <v>94</v>
      </c>
      <c r="U126" s="57">
        <f t="shared" si="2"/>
        <v>9</v>
      </c>
      <c r="V126" s="57">
        <f t="shared" si="2"/>
        <v>0</v>
      </c>
      <c r="W126" s="57">
        <f t="shared" si="2"/>
        <v>8</v>
      </c>
      <c r="X126" s="57">
        <f t="shared" si="2"/>
        <v>8</v>
      </c>
      <c r="Y126" s="57">
        <f t="shared" si="2"/>
        <v>2</v>
      </c>
      <c r="Z126" s="57"/>
      <c r="AA126" s="57"/>
      <c r="AB126" s="57">
        <f t="shared" ref="AB126:AG126" si="3">SUM(AB5:AB125)</f>
        <v>116</v>
      </c>
      <c r="AC126" s="57">
        <f t="shared" si="3"/>
        <v>2</v>
      </c>
      <c r="AD126" s="57">
        <f t="shared" si="3"/>
        <v>1</v>
      </c>
      <c r="AE126" s="57">
        <f t="shared" si="3"/>
        <v>1</v>
      </c>
      <c r="AF126" s="57">
        <f t="shared" si="3"/>
        <v>0</v>
      </c>
      <c r="AG126" s="57">
        <f t="shared" si="3"/>
        <v>1</v>
      </c>
      <c r="AH126" s="57"/>
      <c r="AI126" s="57"/>
      <c r="AJ126" s="57">
        <f t="shared" ref="AJ126:AO126" si="4">SUM(AJ5:AJ125)</f>
        <v>87</v>
      </c>
      <c r="AK126" s="57">
        <f t="shared" si="4"/>
        <v>9</v>
      </c>
      <c r="AL126" s="57">
        <f t="shared" si="4"/>
        <v>9</v>
      </c>
      <c r="AM126" s="57">
        <f t="shared" si="4"/>
        <v>1</v>
      </c>
      <c r="AN126" s="57">
        <f t="shared" si="4"/>
        <v>0</v>
      </c>
      <c r="AO126" s="57">
        <f t="shared" si="4"/>
        <v>15</v>
      </c>
      <c r="AP126" s="57"/>
      <c r="AQ126" s="57"/>
      <c r="AR126" s="57">
        <f t="shared" ref="AR126:AW126" si="5">SUM(AR5:AR125)</f>
        <v>108</v>
      </c>
      <c r="AS126" s="57">
        <f t="shared" si="5"/>
        <v>1</v>
      </c>
      <c r="AT126" s="57">
        <f t="shared" si="5"/>
        <v>0</v>
      </c>
      <c r="AU126" s="57">
        <f t="shared" si="5"/>
        <v>1</v>
      </c>
      <c r="AV126" s="57">
        <f t="shared" si="5"/>
        <v>0</v>
      </c>
      <c r="AW126" s="131">
        <f t="shared" si="5"/>
        <v>11</v>
      </c>
    </row>
    <row r="127" spans="1:49" ht="15.75" thickBot="1" x14ac:dyDescent="0.3"/>
    <row r="128" spans="1:49" ht="15.75" thickBot="1" x14ac:dyDescent="0.3">
      <c r="D128" s="432">
        <f>(D126*5+E126*4+F126*3+G126*2+H126*1+I126*0)/(D126+E126+F126+G126+H126+I126)</f>
        <v>4.4380165289256199</v>
      </c>
      <c r="E128" s="433"/>
      <c r="F128" s="433"/>
      <c r="G128" s="433"/>
      <c r="H128" s="433"/>
      <c r="I128" s="434"/>
      <c r="L128" s="432">
        <f>(L126*5+M126*4+N126*3+O126*2+P126*1+Q126*0)/(L126+M126+N126+O126+P126+Q126)</f>
        <v>4.0165289256198351</v>
      </c>
      <c r="M128" s="433"/>
      <c r="N128" s="433"/>
      <c r="O128" s="433"/>
      <c r="P128" s="433"/>
      <c r="Q128" s="434"/>
      <c r="T128" s="432">
        <f>(T126*5+U126*4+V126*3+W126*2+X126*1+Y126*0)/(T126+U126+V126+W126+X126+Y126)</f>
        <v>4.3801652892561984</v>
      </c>
      <c r="U128" s="433"/>
      <c r="V128" s="433"/>
      <c r="W128" s="433"/>
      <c r="X128" s="433"/>
      <c r="Y128" s="434"/>
      <c r="AB128" s="432">
        <f>(AB126*5+AC126*4+AD126*3+AE126*2+AF126*1+AG126*0)/(AB126+AC126+AD126+AE126+AF126+AG126)</f>
        <v>4.9008264462809921</v>
      </c>
      <c r="AC128" s="433"/>
      <c r="AD128" s="433"/>
      <c r="AE128" s="433"/>
      <c r="AF128" s="433"/>
      <c r="AG128" s="434"/>
      <c r="AJ128" s="432">
        <f>(AJ126*5+AK126*4+AL126*3+AM126*2+AN126*1+AO126*0)/(AJ126+AK126+AL126+AM126+AN126+AO126)</f>
        <v>4.1322314049586772</v>
      </c>
      <c r="AK128" s="433"/>
      <c r="AL128" s="433"/>
      <c r="AM128" s="433"/>
      <c r="AN128" s="433"/>
      <c r="AO128" s="434"/>
      <c r="AR128" s="432">
        <f>(AR126*5+AS126*4+AT126*3+AU126*2+AV126*1+AW126*0)/(AR126+AS126+AT126+AU126+AV126+AW126)</f>
        <v>4.5123966942148757</v>
      </c>
      <c r="AS128" s="433"/>
      <c r="AT128" s="433"/>
      <c r="AU128" s="433"/>
      <c r="AV128" s="433"/>
      <c r="AW128" s="434"/>
    </row>
    <row r="129" spans="1:49" ht="15.75" thickBot="1" x14ac:dyDescent="0.3">
      <c r="A129" s="122" t="s">
        <v>47</v>
      </c>
      <c r="D129" s="429">
        <f>IF(D128&gt;=4.26,3,IF(D128&gt;=4,2,1))</f>
        <v>3</v>
      </c>
      <c r="E129" s="430"/>
      <c r="F129" s="430"/>
      <c r="G129" s="430"/>
      <c r="H129" s="430"/>
      <c r="I129" s="431"/>
      <c r="L129" s="429">
        <f>IF(L128&gt;=4.26,3,IF(L128&gt;=4,2,1))</f>
        <v>2</v>
      </c>
      <c r="M129" s="430"/>
      <c r="N129" s="430"/>
      <c r="O129" s="430"/>
      <c r="P129" s="430"/>
      <c r="Q129" s="431"/>
      <c r="T129" s="429">
        <f>IF(T128&gt;=4.26,3,IF(T128&gt;=4,2,1))</f>
        <v>3</v>
      </c>
      <c r="U129" s="430"/>
      <c r="V129" s="430"/>
      <c r="W129" s="430"/>
      <c r="X129" s="430"/>
      <c r="Y129" s="431"/>
      <c r="AB129" s="429">
        <f>IF(AB128&gt;=4.26,3,IF(AB128&gt;=4,2,1))</f>
        <v>3</v>
      </c>
      <c r="AC129" s="430"/>
      <c r="AD129" s="430"/>
      <c r="AE129" s="430"/>
      <c r="AF129" s="430"/>
      <c r="AG129" s="431"/>
      <c r="AJ129" s="429">
        <f>IF(AJ128&gt;=4.26,3,IF(AJ128&gt;=4,2,1))</f>
        <v>2</v>
      </c>
      <c r="AK129" s="430"/>
      <c r="AL129" s="430"/>
      <c r="AM129" s="430"/>
      <c r="AN129" s="430"/>
      <c r="AO129" s="431"/>
      <c r="AR129" s="429">
        <f>IF(AR128&gt;=4.26,3,IF(AR128&gt;=4,2,1))</f>
        <v>3</v>
      </c>
      <c r="AS129" s="430"/>
      <c r="AT129" s="430"/>
      <c r="AU129" s="430"/>
      <c r="AV129" s="430"/>
      <c r="AW129" s="431"/>
    </row>
    <row r="130" spans="1:49" ht="15.75" thickBot="1" x14ac:dyDescent="0.3">
      <c r="A130" s="123" t="s">
        <v>106</v>
      </c>
      <c r="D130" s="426">
        <f xml:space="preserve"> (D129*20)/100</f>
        <v>0.6</v>
      </c>
      <c r="E130" s="427"/>
      <c r="F130" s="427"/>
      <c r="G130" s="427"/>
      <c r="H130" s="427"/>
      <c r="I130" s="428"/>
      <c r="L130" s="426">
        <f xml:space="preserve"> (L129*20)/100</f>
        <v>0.4</v>
      </c>
      <c r="M130" s="427"/>
      <c r="N130" s="427"/>
      <c r="O130" s="427"/>
      <c r="P130" s="427"/>
      <c r="Q130" s="428"/>
      <c r="T130" s="426">
        <f xml:space="preserve"> (T129*20)/100</f>
        <v>0.6</v>
      </c>
      <c r="U130" s="427"/>
      <c r="V130" s="427"/>
      <c r="W130" s="427"/>
      <c r="X130" s="427"/>
      <c r="Y130" s="428"/>
      <c r="AB130" s="426">
        <f xml:space="preserve"> (AB129*20)/100</f>
        <v>0.6</v>
      </c>
      <c r="AC130" s="427"/>
      <c r="AD130" s="427"/>
      <c r="AE130" s="427"/>
      <c r="AF130" s="427"/>
      <c r="AG130" s="428"/>
      <c r="AJ130" s="426">
        <f xml:space="preserve"> (AJ129*20)/100</f>
        <v>0.4</v>
      </c>
      <c r="AK130" s="427"/>
      <c r="AL130" s="427"/>
      <c r="AM130" s="427"/>
      <c r="AN130" s="427"/>
      <c r="AO130" s="428"/>
      <c r="AR130" s="426">
        <f xml:space="preserve"> (AR129*20)/100</f>
        <v>0.6</v>
      </c>
      <c r="AS130" s="427"/>
      <c r="AT130" s="427"/>
      <c r="AU130" s="427"/>
      <c r="AV130" s="427"/>
      <c r="AW130" s="428"/>
    </row>
    <row r="133" spans="1:49" ht="15.75" thickBot="1" x14ac:dyDescent="0.3"/>
    <row r="134" spans="1:49" ht="16.5" thickBot="1" x14ac:dyDescent="0.3">
      <c r="A134" s="419" t="s">
        <v>111</v>
      </c>
      <c r="B134" s="420"/>
      <c r="C134" s="420"/>
      <c r="D134" s="420"/>
      <c r="E134" s="420"/>
      <c r="F134" s="420"/>
      <c r="G134" s="420"/>
      <c r="H134" s="420"/>
      <c r="I134" s="420"/>
      <c r="J134" s="420"/>
      <c r="K134" s="420"/>
      <c r="L134" s="420"/>
      <c r="M134" s="420"/>
      <c r="N134" s="420"/>
      <c r="O134" s="420"/>
      <c r="P134" s="420"/>
      <c r="Q134" s="420"/>
      <c r="R134" s="420"/>
      <c r="S134" s="420"/>
      <c r="T134" s="420"/>
      <c r="U134" s="420"/>
      <c r="V134" s="420"/>
      <c r="W134" s="420"/>
      <c r="X134" s="420"/>
      <c r="Y134" s="420"/>
      <c r="Z134" s="420"/>
      <c r="AA134" s="420"/>
      <c r="AB134" s="420"/>
      <c r="AC134" s="420"/>
      <c r="AD134" s="420"/>
      <c r="AE134" s="420"/>
      <c r="AF134" s="420"/>
      <c r="AG134" s="420"/>
      <c r="AH134" s="420"/>
      <c r="AI134" s="420"/>
      <c r="AJ134" s="420"/>
      <c r="AK134" s="420"/>
      <c r="AL134" s="420"/>
      <c r="AM134" s="420"/>
      <c r="AN134" s="420"/>
      <c r="AO134" s="420"/>
      <c r="AP134" s="420"/>
      <c r="AQ134" s="420"/>
      <c r="AR134" s="420"/>
      <c r="AS134" s="420"/>
      <c r="AT134" s="420"/>
      <c r="AU134" s="420"/>
      <c r="AV134" s="420"/>
      <c r="AW134" s="421"/>
    </row>
    <row r="135" spans="1:49" ht="16.5" thickBot="1" x14ac:dyDescent="0.3">
      <c r="B135" s="19" t="s">
        <v>99</v>
      </c>
      <c r="C135" s="19"/>
      <c r="F135" s="19"/>
      <c r="G135" s="19"/>
      <c r="H135" s="19"/>
      <c r="I135" s="19"/>
      <c r="J135" s="164" t="s">
        <v>100</v>
      </c>
      <c r="K135" s="164"/>
      <c r="L135" s="164"/>
      <c r="M135" s="164"/>
      <c r="N135" s="164"/>
      <c r="O135" s="164"/>
      <c r="P135" s="164"/>
      <c r="Q135" s="164"/>
      <c r="R135" s="164" t="s">
        <v>101</v>
      </c>
      <c r="S135" s="164"/>
      <c r="T135" s="164"/>
      <c r="U135" s="164"/>
      <c r="V135" s="164"/>
      <c r="W135" s="164"/>
      <c r="X135" s="164"/>
      <c r="Y135" s="164"/>
      <c r="Z135" s="164" t="s">
        <v>102</v>
      </c>
      <c r="AA135" s="164"/>
      <c r="AB135" s="164"/>
      <c r="AC135" s="164"/>
      <c r="AD135" s="164"/>
      <c r="AE135" s="164"/>
      <c r="AF135" s="164"/>
      <c r="AG135" s="164"/>
      <c r="AH135" s="164" t="s">
        <v>103</v>
      </c>
      <c r="AI135" s="164"/>
      <c r="AJ135" s="164"/>
      <c r="AK135" s="164"/>
      <c r="AL135" s="164"/>
      <c r="AM135" s="164"/>
      <c r="AN135" s="164"/>
      <c r="AO135" s="164"/>
      <c r="AP135" s="164" t="s">
        <v>104</v>
      </c>
      <c r="AQ135" s="19"/>
      <c r="AR135" s="19"/>
    </row>
    <row r="136" spans="1:49" x14ac:dyDescent="0.25">
      <c r="A136" s="7" t="s">
        <v>209</v>
      </c>
      <c r="B136" s="147" t="s">
        <v>88</v>
      </c>
      <c r="C136" s="165" t="s">
        <v>37</v>
      </c>
      <c r="D136" s="167">
        <v>5</v>
      </c>
      <c r="E136" s="168">
        <v>4</v>
      </c>
      <c r="F136" s="168">
        <v>3</v>
      </c>
      <c r="G136" s="168">
        <v>2</v>
      </c>
      <c r="H136" s="168">
        <v>1</v>
      </c>
      <c r="I136" s="168">
        <v>0</v>
      </c>
      <c r="J136" s="169" t="s">
        <v>57</v>
      </c>
      <c r="K136" s="169" t="s">
        <v>38</v>
      </c>
      <c r="L136" s="170">
        <v>5</v>
      </c>
      <c r="M136" s="170">
        <v>4</v>
      </c>
      <c r="N136" s="170">
        <v>3</v>
      </c>
      <c r="O136" s="170">
        <v>2</v>
      </c>
      <c r="P136" s="170">
        <v>1</v>
      </c>
      <c r="Q136" s="170">
        <v>0</v>
      </c>
      <c r="R136" s="171" t="s">
        <v>61</v>
      </c>
      <c r="S136" s="171" t="s">
        <v>39</v>
      </c>
      <c r="T136" s="172">
        <v>5</v>
      </c>
      <c r="U136" s="173">
        <v>4</v>
      </c>
      <c r="V136" s="173">
        <v>3</v>
      </c>
      <c r="W136" s="173">
        <v>2</v>
      </c>
      <c r="X136" s="173">
        <v>1</v>
      </c>
      <c r="Y136" s="173">
        <v>0</v>
      </c>
      <c r="Z136" s="174" t="s">
        <v>63</v>
      </c>
      <c r="AA136" s="174" t="s">
        <v>91</v>
      </c>
      <c r="AB136" s="175">
        <v>5</v>
      </c>
      <c r="AC136" s="175">
        <v>4</v>
      </c>
      <c r="AD136" s="175">
        <v>3</v>
      </c>
      <c r="AE136" s="175">
        <v>2</v>
      </c>
      <c r="AF136" s="175">
        <v>1</v>
      </c>
      <c r="AG136" s="175">
        <v>0</v>
      </c>
      <c r="AH136" s="176" t="s">
        <v>89</v>
      </c>
      <c r="AI136" s="176" t="s">
        <v>92</v>
      </c>
      <c r="AJ136" s="177">
        <v>5</v>
      </c>
      <c r="AK136" s="177">
        <v>4</v>
      </c>
      <c r="AL136" s="177">
        <v>3</v>
      </c>
      <c r="AM136" s="177">
        <v>2</v>
      </c>
      <c r="AN136" s="177">
        <v>1</v>
      </c>
      <c r="AO136" s="177">
        <v>0</v>
      </c>
      <c r="AP136" s="178" t="s">
        <v>90</v>
      </c>
      <c r="AQ136" s="178" t="s">
        <v>64</v>
      </c>
      <c r="AR136" s="179">
        <v>5</v>
      </c>
      <c r="AS136" s="179">
        <v>4</v>
      </c>
      <c r="AT136" s="179">
        <v>3</v>
      </c>
      <c r="AU136" s="179">
        <v>2</v>
      </c>
      <c r="AV136" s="179">
        <v>1</v>
      </c>
      <c r="AW136" s="180">
        <v>0</v>
      </c>
    </row>
    <row r="137" spans="1:49" x14ac:dyDescent="0.25">
      <c r="A137" s="7">
        <v>1</v>
      </c>
      <c r="B137" s="15"/>
      <c r="C137" s="166"/>
      <c r="D137" s="181">
        <v>1</v>
      </c>
      <c r="E137" s="158"/>
      <c r="F137" s="158"/>
      <c r="G137" s="158"/>
      <c r="H137" s="158"/>
      <c r="I137" s="158"/>
      <c r="J137" s="15"/>
      <c r="K137" s="15"/>
      <c r="L137" s="149">
        <v>1</v>
      </c>
      <c r="M137" s="149"/>
      <c r="N137" s="149"/>
      <c r="O137" s="149"/>
      <c r="P137" s="149"/>
      <c r="Q137" s="149"/>
      <c r="R137" s="15"/>
      <c r="S137" s="15"/>
      <c r="T137" s="121">
        <v>1</v>
      </c>
      <c r="U137" s="144"/>
      <c r="V137" s="144"/>
      <c r="W137" s="144"/>
      <c r="X137" s="144"/>
      <c r="Y137" s="144"/>
      <c r="Z137" s="15"/>
      <c r="AA137" s="15"/>
      <c r="AB137" s="152"/>
      <c r="AC137" s="152"/>
      <c r="AD137" s="152">
        <v>1</v>
      </c>
      <c r="AE137" s="152"/>
      <c r="AF137" s="152"/>
      <c r="AG137" s="152"/>
      <c r="AH137" s="15"/>
      <c r="AI137" s="15"/>
      <c r="AJ137" s="124">
        <v>1</v>
      </c>
      <c r="AK137" s="124"/>
      <c r="AL137" s="124"/>
      <c r="AM137" s="124"/>
      <c r="AN137" s="124"/>
      <c r="AO137" s="124"/>
      <c r="AP137" s="15"/>
      <c r="AQ137" s="15"/>
      <c r="AR137" s="153">
        <v>1</v>
      </c>
      <c r="AS137" s="153"/>
      <c r="AT137" s="153"/>
      <c r="AU137" s="153"/>
      <c r="AV137" s="153"/>
      <c r="AW137" s="154"/>
    </row>
    <row r="138" spans="1:49" x14ac:dyDescent="0.25">
      <c r="A138" s="7">
        <v>2</v>
      </c>
      <c r="B138" s="15"/>
      <c r="C138" s="166"/>
      <c r="D138" s="182">
        <v>1</v>
      </c>
      <c r="E138" s="157"/>
      <c r="F138" s="125"/>
      <c r="G138" s="125"/>
      <c r="H138" s="125"/>
      <c r="I138" s="125"/>
      <c r="J138" s="15"/>
      <c r="K138" s="15"/>
      <c r="L138" s="59">
        <v>1</v>
      </c>
      <c r="M138" s="59"/>
      <c r="N138" s="59"/>
      <c r="O138" s="59"/>
      <c r="P138" s="59"/>
      <c r="Q138" s="59"/>
      <c r="R138" s="15"/>
      <c r="S138" s="15"/>
      <c r="T138" s="144">
        <v>1</v>
      </c>
      <c r="U138" s="144"/>
      <c r="V138" s="144"/>
      <c r="W138" s="144"/>
      <c r="X138" s="144"/>
      <c r="Y138" s="144"/>
      <c r="Z138" s="15"/>
      <c r="AA138" s="15"/>
      <c r="AB138" s="152">
        <v>1</v>
      </c>
      <c r="AC138" s="152"/>
      <c r="AD138" s="152"/>
      <c r="AE138" s="152"/>
      <c r="AF138" s="152"/>
      <c r="AG138" s="152"/>
      <c r="AH138" s="15"/>
      <c r="AI138" s="15"/>
      <c r="AJ138" s="124">
        <v>1</v>
      </c>
      <c r="AK138" s="124"/>
      <c r="AL138" s="124"/>
      <c r="AM138" s="124"/>
      <c r="AN138" s="124"/>
      <c r="AO138" s="124"/>
      <c r="AP138" s="15"/>
      <c r="AQ138" s="15"/>
      <c r="AR138" s="155">
        <v>1</v>
      </c>
      <c r="AS138" s="155"/>
      <c r="AT138" s="155"/>
      <c r="AU138" s="155"/>
      <c r="AV138" s="155"/>
      <c r="AW138" s="156"/>
    </row>
    <row r="139" spans="1:49" x14ac:dyDescent="0.25">
      <c r="A139" s="7">
        <v>3</v>
      </c>
      <c r="B139" s="15"/>
      <c r="C139" s="166"/>
      <c r="D139" s="182">
        <v>1</v>
      </c>
      <c r="E139" s="157"/>
      <c r="F139" s="125"/>
      <c r="G139" s="125"/>
      <c r="H139" s="125"/>
      <c r="I139" s="125"/>
      <c r="J139" s="15"/>
      <c r="K139" s="15"/>
      <c r="L139" s="60">
        <v>1</v>
      </c>
      <c r="M139" s="60"/>
      <c r="N139" s="59"/>
      <c r="O139" s="59"/>
      <c r="P139" s="59"/>
      <c r="Q139" s="59"/>
      <c r="R139" s="15"/>
      <c r="S139" s="15"/>
      <c r="T139" s="144">
        <v>1</v>
      </c>
      <c r="U139" s="144"/>
      <c r="V139" s="144"/>
      <c r="W139" s="144"/>
      <c r="X139" s="144"/>
      <c r="Y139" s="144"/>
      <c r="Z139" s="15"/>
      <c r="AA139" s="15"/>
      <c r="AB139" s="152">
        <v>1</v>
      </c>
      <c r="AC139" s="152"/>
      <c r="AD139" s="152"/>
      <c r="AE139" s="152"/>
      <c r="AF139" s="152"/>
      <c r="AG139" s="152"/>
      <c r="AH139" s="15"/>
      <c r="AI139" s="15"/>
      <c r="AJ139" s="124"/>
      <c r="AK139" s="124"/>
      <c r="AL139" s="124"/>
      <c r="AM139" s="124">
        <v>1</v>
      </c>
      <c r="AN139" s="124"/>
      <c r="AO139" s="124"/>
      <c r="AP139" s="15"/>
      <c r="AQ139" s="15"/>
      <c r="AR139" s="155"/>
      <c r="AS139" s="155"/>
      <c r="AT139" s="155"/>
      <c r="AU139" s="155"/>
      <c r="AV139" s="155"/>
      <c r="AW139" s="156">
        <v>1</v>
      </c>
    </row>
    <row r="140" spans="1:49" x14ac:dyDescent="0.25">
      <c r="A140" s="7">
        <v>4</v>
      </c>
      <c r="B140" s="15"/>
      <c r="C140" s="166"/>
      <c r="D140" s="182">
        <v>1</v>
      </c>
      <c r="E140" s="157"/>
      <c r="F140" s="125"/>
      <c r="G140" s="125"/>
      <c r="H140" s="125"/>
      <c r="I140" s="125"/>
      <c r="J140" s="15"/>
      <c r="K140" s="15"/>
      <c r="L140" s="60">
        <v>1</v>
      </c>
      <c r="M140" s="60"/>
      <c r="N140" s="59"/>
      <c r="O140" s="59"/>
      <c r="P140" s="59"/>
      <c r="Q140" s="59"/>
      <c r="R140" s="15"/>
      <c r="S140" s="15"/>
      <c r="T140" s="144">
        <v>1</v>
      </c>
      <c r="U140" s="144"/>
      <c r="V140" s="144"/>
      <c r="W140" s="144"/>
      <c r="X140" s="144"/>
      <c r="Y140" s="144"/>
      <c r="Z140" s="15"/>
      <c r="AA140" s="15"/>
      <c r="AB140" s="152"/>
      <c r="AC140" s="152"/>
      <c r="AD140" s="152"/>
      <c r="AE140" s="152">
        <v>1</v>
      </c>
      <c r="AF140" s="152"/>
      <c r="AG140" s="152"/>
      <c r="AH140" s="15"/>
      <c r="AI140" s="15"/>
      <c r="AJ140" s="124">
        <v>1</v>
      </c>
      <c r="AK140" s="124"/>
      <c r="AL140" s="124"/>
      <c r="AM140" s="124"/>
      <c r="AN140" s="124"/>
      <c r="AO140" s="124"/>
      <c r="AP140" s="15"/>
      <c r="AQ140" s="15"/>
      <c r="AR140" s="155">
        <v>1</v>
      </c>
      <c r="AS140" s="155"/>
      <c r="AT140" s="155"/>
      <c r="AU140" s="155"/>
      <c r="AV140" s="155"/>
      <c r="AW140" s="156"/>
    </row>
    <row r="141" spans="1:49" x14ac:dyDescent="0.25">
      <c r="A141" s="7">
        <v>5</v>
      </c>
      <c r="B141" s="15"/>
      <c r="C141" s="166"/>
      <c r="D141" s="182">
        <v>1</v>
      </c>
      <c r="E141" s="157"/>
      <c r="F141" s="125"/>
      <c r="G141" s="125"/>
      <c r="H141" s="125"/>
      <c r="I141" s="125"/>
      <c r="J141" s="15"/>
      <c r="K141" s="15"/>
      <c r="L141" s="60">
        <v>1</v>
      </c>
      <c r="M141" s="60"/>
      <c r="N141" s="59"/>
      <c r="O141" s="59"/>
      <c r="P141" s="59"/>
      <c r="Q141" s="59"/>
      <c r="R141" s="15"/>
      <c r="S141" s="15"/>
      <c r="T141" s="144">
        <v>1</v>
      </c>
      <c r="U141" s="144"/>
      <c r="V141" s="144"/>
      <c r="W141" s="144"/>
      <c r="X141" s="144"/>
      <c r="Y141" s="144"/>
      <c r="Z141" s="15"/>
      <c r="AA141" s="15"/>
      <c r="AB141" s="152">
        <v>1</v>
      </c>
      <c r="AC141" s="152"/>
      <c r="AD141" s="152"/>
      <c r="AE141" s="152"/>
      <c r="AF141" s="152"/>
      <c r="AG141" s="152"/>
      <c r="AH141" s="15"/>
      <c r="AI141" s="15"/>
      <c r="AJ141" s="124"/>
      <c r="AK141" s="124">
        <v>1</v>
      </c>
      <c r="AL141" s="124"/>
      <c r="AM141" s="124"/>
      <c r="AN141" s="124"/>
      <c r="AO141" s="124"/>
      <c r="AP141" s="15"/>
      <c r="AQ141" s="15"/>
      <c r="AR141" s="155"/>
      <c r="AS141" s="155">
        <v>1</v>
      </c>
      <c r="AT141" s="155"/>
      <c r="AU141" s="155"/>
      <c r="AV141" s="155"/>
      <c r="AW141" s="156"/>
    </row>
    <row r="142" spans="1:49" x14ac:dyDescent="0.25">
      <c r="A142" s="7">
        <v>6</v>
      </c>
      <c r="B142" s="15"/>
      <c r="C142" s="166"/>
      <c r="D142" s="182">
        <v>1</v>
      </c>
      <c r="E142" s="157"/>
      <c r="F142" s="125"/>
      <c r="G142" s="125"/>
      <c r="H142" s="125"/>
      <c r="I142" s="125"/>
      <c r="J142" s="15"/>
      <c r="K142" s="15"/>
      <c r="L142" s="59"/>
      <c r="M142" s="60">
        <v>1</v>
      </c>
      <c r="N142" s="59"/>
      <c r="O142" s="59"/>
      <c r="P142" s="59"/>
      <c r="Q142" s="59"/>
      <c r="R142" s="15"/>
      <c r="S142" s="15"/>
      <c r="T142" s="144"/>
      <c r="U142" s="144">
        <v>1</v>
      </c>
      <c r="V142" s="144"/>
      <c r="W142" s="144"/>
      <c r="X142" s="144"/>
      <c r="Y142" s="144"/>
      <c r="Z142" s="15"/>
      <c r="AA142" s="15"/>
      <c r="AB142" s="152"/>
      <c r="AC142" s="152"/>
      <c r="AD142" s="152">
        <v>1</v>
      </c>
      <c r="AE142" s="152"/>
      <c r="AF142" s="152"/>
      <c r="AG142" s="152"/>
      <c r="AH142" s="15"/>
      <c r="AI142" s="15"/>
      <c r="AJ142" s="124"/>
      <c r="AK142" s="124"/>
      <c r="AL142" s="124"/>
      <c r="AM142" s="124">
        <v>1</v>
      </c>
      <c r="AN142" s="124"/>
      <c r="AO142" s="124"/>
      <c r="AP142" s="15"/>
      <c r="AQ142" s="15"/>
      <c r="AR142" s="155"/>
      <c r="AS142" s="155"/>
      <c r="AT142" s="155"/>
      <c r="AU142" s="155">
        <v>1</v>
      </c>
      <c r="AV142" s="155"/>
      <c r="AW142" s="156"/>
    </row>
    <row r="143" spans="1:49" x14ac:dyDescent="0.25">
      <c r="A143" s="7">
        <v>7</v>
      </c>
      <c r="B143" s="15"/>
      <c r="C143" s="166"/>
      <c r="D143" s="182">
        <v>1</v>
      </c>
      <c r="E143" s="157"/>
      <c r="F143" s="125"/>
      <c r="G143" s="125"/>
      <c r="H143" s="125"/>
      <c r="I143" s="125"/>
      <c r="J143" s="15"/>
      <c r="K143" s="15"/>
      <c r="L143" s="60"/>
      <c r="M143" s="59"/>
      <c r="N143" s="59"/>
      <c r="O143" s="59"/>
      <c r="P143" s="59">
        <v>1</v>
      </c>
      <c r="Q143" s="59"/>
      <c r="R143" s="15"/>
      <c r="S143" s="15"/>
      <c r="T143" s="121">
        <v>1</v>
      </c>
      <c r="U143" s="144"/>
      <c r="V143" s="144"/>
      <c r="W143" s="144"/>
      <c r="X143" s="144"/>
      <c r="Y143" s="144"/>
      <c r="Z143" s="15"/>
      <c r="AA143" s="15"/>
      <c r="AB143" s="152">
        <v>1</v>
      </c>
      <c r="AC143" s="152"/>
      <c r="AD143" s="152"/>
      <c r="AE143" s="152"/>
      <c r="AF143" s="152"/>
      <c r="AG143" s="152"/>
      <c r="AH143" s="15"/>
      <c r="AI143" s="15"/>
      <c r="AJ143" s="124"/>
      <c r="AK143" s="124"/>
      <c r="AL143" s="124">
        <v>1</v>
      </c>
      <c r="AM143" s="124"/>
      <c r="AN143" s="124"/>
      <c r="AO143" s="124"/>
      <c r="AP143" s="15"/>
      <c r="AQ143" s="15"/>
      <c r="AR143" s="155">
        <v>1</v>
      </c>
      <c r="AS143" s="155"/>
      <c r="AT143" s="155"/>
      <c r="AU143" s="155"/>
      <c r="AV143" s="155"/>
      <c r="AW143" s="156"/>
    </row>
    <row r="144" spans="1:49" x14ac:dyDescent="0.25">
      <c r="A144" s="7">
        <v>8</v>
      </c>
      <c r="B144" s="15"/>
      <c r="C144" s="166"/>
      <c r="D144" s="182"/>
      <c r="E144" s="157">
        <v>1</v>
      </c>
      <c r="F144" s="157"/>
      <c r="G144" s="157"/>
      <c r="H144" s="157"/>
      <c r="I144" s="157"/>
      <c r="J144" s="15"/>
      <c r="K144" s="15"/>
      <c r="L144" s="60">
        <v>1</v>
      </c>
      <c r="M144" s="59"/>
      <c r="N144" s="59"/>
      <c r="O144" s="59"/>
      <c r="P144" s="59"/>
      <c r="Q144" s="59"/>
      <c r="R144" s="15"/>
      <c r="S144" s="15"/>
      <c r="T144" s="121"/>
      <c r="U144" s="144"/>
      <c r="V144" s="144"/>
      <c r="W144" s="144"/>
      <c r="X144" s="144"/>
      <c r="Y144" s="144">
        <v>1</v>
      </c>
      <c r="Z144" s="15"/>
      <c r="AA144" s="15"/>
      <c r="AB144" s="152"/>
      <c r="AC144" s="152">
        <v>1</v>
      </c>
      <c r="AD144" s="152"/>
      <c r="AE144" s="152"/>
      <c r="AF144" s="152"/>
      <c r="AG144" s="152"/>
      <c r="AH144" s="15"/>
      <c r="AI144" s="15"/>
      <c r="AJ144" s="124">
        <v>1</v>
      </c>
      <c r="AK144" s="124"/>
      <c r="AL144" s="124"/>
      <c r="AM144" s="124"/>
      <c r="AN144" s="124"/>
      <c r="AO144" s="124"/>
      <c r="AP144" s="15"/>
      <c r="AQ144" s="15"/>
      <c r="AR144" s="153">
        <v>1</v>
      </c>
      <c r="AS144" s="153"/>
      <c r="AT144" s="153"/>
      <c r="AU144" s="153"/>
      <c r="AV144" s="153"/>
      <c r="AW144" s="154"/>
    </row>
    <row r="145" spans="1:49" x14ac:dyDescent="0.25">
      <c r="A145" s="7">
        <v>9</v>
      </c>
      <c r="B145" s="15"/>
      <c r="C145" s="166"/>
      <c r="D145" s="181"/>
      <c r="E145" s="158">
        <v>1</v>
      </c>
      <c r="F145" s="158"/>
      <c r="G145" s="158"/>
      <c r="H145" s="158"/>
      <c r="I145" s="158"/>
      <c r="J145" s="15"/>
      <c r="K145" s="15"/>
      <c r="L145" s="60"/>
      <c r="M145" s="59"/>
      <c r="N145" s="59">
        <v>1</v>
      </c>
      <c r="O145" s="59"/>
      <c r="P145" s="59"/>
      <c r="Q145" s="59"/>
      <c r="R145" s="15"/>
      <c r="S145" s="15"/>
      <c r="T145" s="144">
        <v>1</v>
      </c>
      <c r="U145" s="144"/>
      <c r="V145" s="144"/>
      <c r="W145" s="144"/>
      <c r="X145" s="144"/>
      <c r="Y145" s="144"/>
      <c r="Z145" s="15"/>
      <c r="AA145" s="15"/>
      <c r="AB145" s="152"/>
      <c r="AC145" s="152">
        <v>1</v>
      </c>
      <c r="AD145" s="152"/>
      <c r="AE145" s="152"/>
      <c r="AF145" s="152"/>
      <c r="AG145" s="152"/>
      <c r="AH145" s="15"/>
      <c r="AI145" s="15"/>
      <c r="AJ145" s="124">
        <v>1</v>
      </c>
      <c r="AK145" s="124"/>
      <c r="AL145" s="124"/>
      <c r="AM145" s="124"/>
      <c r="AN145" s="124"/>
      <c r="AO145" s="124"/>
      <c r="AP145" s="15"/>
      <c r="AQ145" s="15"/>
      <c r="AR145" s="153">
        <v>1</v>
      </c>
      <c r="AS145" s="153"/>
      <c r="AT145" s="153"/>
      <c r="AU145" s="153"/>
      <c r="AV145" s="153"/>
      <c r="AW145" s="154"/>
    </row>
    <row r="146" spans="1:49" x14ac:dyDescent="0.25">
      <c r="A146" s="7">
        <v>10</v>
      </c>
      <c r="B146" s="15"/>
      <c r="C146" s="166"/>
      <c r="D146" s="182">
        <v>1</v>
      </c>
      <c r="E146" s="157"/>
      <c r="F146" s="125"/>
      <c r="G146" s="125"/>
      <c r="H146" s="125"/>
      <c r="I146" s="125"/>
      <c r="J146" s="15"/>
      <c r="K146" s="15"/>
      <c r="L146" s="59">
        <v>1</v>
      </c>
      <c r="M146" s="59"/>
      <c r="N146" s="59"/>
      <c r="O146" s="59"/>
      <c r="P146" s="59"/>
      <c r="Q146" s="59"/>
      <c r="R146" s="15"/>
      <c r="S146" s="15"/>
      <c r="T146" s="144">
        <v>1</v>
      </c>
      <c r="U146" s="144"/>
      <c r="V146" s="144"/>
      <c r="W146" s="144"/>
      <c r="X146" s="144"/>
      <c r="Y146" s="144"/>
      <c r="Z146" s="15"/>
      <c r="AA146" s="15"/>
      <c r="AB146" s="152">
        <v>1</v>
      </c>
      <c r="AC146" s="152"/>
      <c r="AD146" s="152"/>
      <c r="AE146" s="152"/>
      <c r="AF146" s="152"/>
      <c r="AG146" s="152"/>
      <c r="AH146" s="15"/>
      <c r="AI146" s="15"/>
      <c r="AJ146" s="124">
        <v>1</v>
      </c>
      <c r="AK146" s="124"/>
      <c r="AL146" s="124"/>
      <c r="AM146" s="124"/>
      <c r="AN146" s="124"/>
      <c r="AO146" s="124"/>
      <c r="AP146" s="15"/>
      <c r="AQ146" s="15"/>
      <c r="AR146" s="155">
        <v>1</v>
      </c>
      <c r="AS146" s="155"/>
      <c r="AT146" s="155"/>
      <c r="AU146" s="155"/>
      <c r="AV146" s="155"/>
      <c r="AW146" s="156"/>
    </row>
    <row r="147" spans="1:49" ht="15.75" thickBot="1" x14ac:dyDescent="0.3">
      <c r="A147" s="7"/>
      <c r="B147" s="15"/>
      <c r="C147" s="166"/>
      <c r="D147" s="33">
        <f t="shared" ref="D147:I147" si="6">SUM(D137:D146)</f>
        <v>8</v>
      </c>
      <c r="E147" s="57">
        <f t="shared" si="6"/>
        <v>2</v>
      </c>
      <c r="F147" s="57">
        <f t="shared" si="6"/>
        <v>0</v>
      </c>
      <c r="G147" s="57">
        <f t="shared" si="6"/>
        <v>0</v>
      </c>
      <c r="H147" s="57">
        <f t="shared" si="6"/>
        <v>0</v>
      </c>
      <c r="I147" s="57">
        <f t="shared" si="6"/>
        <v>0</v>
      </c>
      <c r="J147" s="34"/>
      <c r="K147" s="34"/>
      <c r="L147" s="57">
        <f t="shared" ref="L147:Q147" si="7">SUM(L137:L146)</f>
        <v>7</v>
      </c>
      <c r="M147" s="57">
        <f t="shared" si="7"/>
        <v>1</v>
      </c>
      <c r="N147" s="57">
        <f t="shared" si="7"/>
        <v>1</v>
      </c>
      <c r="O147" s="57">
        <f t="shared" si="7"/>
        <v>0</v>
      </c>
      <c r="P147" s="57">
        <f t="shared" si="7"/>
        <v>1</v>
      </c>
      <c r="Q147" s="57">
        <f t="shared" si="7"/>
        <v>0</v>
      </c>
      <c r="R147" s="34"/>
      <c r="S147" s="34"/>
      <c r="T147" s="57">
        <f t="shared" ref="T147:Y147" si="8">SUM(T137:T146)</f>
        <v>8</v>
      </c>
      <c r="U147" s="57">
        <f t="shared" si="8"/>
        <v>1</v>
      </c>
      <c r="V147" s="57">
        <f t="shared" si="8"/>
        <v>0</v>
      </c>
      <c r="W147" s="57">
        <f t="shared" si="8"/>
        <v>0</v>
      </c>
      <c r="X147" s="57">
        <f t="shared" si="8"/>
        <v>0</v>
      </c>
      <c r="Y147" s="57">
        <f t="shared" si="8"/>
        <v>1</v>
      </c>
      <c r="Z147" s="34"/>
      <c r="AA147" s="34"/>
      <c r="AB147" s="57">
        <f t="shared" ref="AB147:AG147" si="9">SUM(AB137:AB146)</f>
        <v>5</v>
      </c>
      <c r="AC147" s="57">
        <f t="shared" si="9"/>
        <v>2</v>
      </c>
      <c r="AD147" s="57">
        <f t="shared" si="9"/>
        <v>2</v>
      </c>
      <c r="AE147" s="57">
        <f t="shared" si="9"/>
        <v>1</v>
      </c>
      <c r="AF147" s="57">
        <f t="shared" si="9"/>
        <v>0</v>
      </c>
      <c r="AG147" s="57">
        <f t="shared" si="9"/>
        <v>0</v>
      </c>
      <c r="AH147" s="34"/>
      <c r="AI147" s="34"/>
      <c r="AJ147" s="57">
        <f t="shared" ref="AJ147:AO147" si="10">SUM(AJ137:AJ146)</f>
        <v>6</v>
      </c>
      <c r="AK147" s="57">
        <f t="shared" si="10"/>
        <v>1</v>
      </c>
      <c r="AL147" s="57">
        <f t="shared" si="10"/>
        <v>1</v>
      </c>
      <c r="AM147" s="57">
        <f t="shared" si="10"/>
        <v>2</v>
      </c>
      <c r="AN147" s="57">
        <f t="shared" si="10"/>
        <v>0</v>
      </c>
      <c r="AO147" s="57">
        <f t="shared" si="10"/>
        <v>0</v>
      </c>
      <c r="AP147" s="34"/>
      <c r="AQ147" s="34"/>
      <c r="AR147" s="57">
        <f t="shared" ref="AR147:AW147" si="11">SUM(AR137:AR146)</f>
        <v>7</v>
      </c>
      <c r="AS147" s="57">
        <f t="shared" si="11"/>
        <v>1</v>
      </c>
      <c r="AT147" s="57">
        <f t="shared" si="11"/>
        <v>0</v>
      </c>
      <c r="AU147" s="57">
        <f t="shared" si="11"/>
        <v>1</v>
      </c>
      <c r="AV147" s="57">
        <f t="shared" si="11"/>
        <v>0</v>
      </c>
      <c r="AW147" s="131">
        <f t="shared" si="11"/>
        <v>1</v>
      </c>
    </row>
    <row r="148" spans="1:49" ht="15.75" thickBot="1" x14ac:dyDescent="0.3"/>
    <row r="149" spans="1:49" ht="15.75" thickBot="1" x14ac:dyDescent="0.3">
      <c r="D149" s="432">
        <f>(D147*5+E147*4+F147*3+G147*2+H147*1+I147*0)/(D147+E147+F147+G147+H147+I147)</f>
        <v>4.8</v>
      </c>
      <c r="E149" s="433"/>
      <c r="F149" s="433"/>
      <c r="G149" s="433"/>
      <c r="H149" s="433"/>
      <c r="I149" s="434"/>
      <c r="L149" s="432">
        <f>(L147*5+M147*4+N147*3+O147*2+P147*1+Q147*0)/(L147+M147+N147+O147+P147+Q147)</f>
        <v>4.3</v>
      </c>
      <c r="M149" s="433"/>
      <c r="N149" s="433"/>
      <c r="O149" s="433"/>
      <c r="P149" s="433"/>
      <c r="Q149" s="434"/>
      <c r="T149" s="432">
        <f>(T147*5+U147*4+V147*3+W147*2+X147*1+Y147*0)/(T147+U147+V147+W147+X147+Y147)</f>
        <v>4.4000000000000004</v>
      </c>
      <c r="U149" s="433"/>
      <c r="V149" s="433"/>
      <c r="W149" s="433"/>
      <c r="X149" s="433"/>
      <c r="Y149" s="434"/>
      <c r="AB149" s="432">
        <f>(AB147*5+AC147*4+AD147*3+AE147*2+AF147*1+AG147*0)/(AB147+AC147+AD147+AE147+AF147+AG147)</f>
        <v>4.0999999999999996</v>
      </c>
      <c r="AC149" s="433"/>
      <c r="AD149" s="433"/>
      <c r="AE149" s="433"/>
      <c r="AF149" s="433"/>
      <c r="AG149" s="434"/>
      <c r="AJ149" s="432">
        <f>(AJ147*5+AK147*4+AL147*3+AM147*2+AN147*1+AO147*0)/(AJ147+AK147+AL147+AM147+AN147+AO147)</f>
        <v>4.0999999999999996</v>
      </c>
      <c r="AK149" s="433"/>
      <c r="AL149" s="433"/>
      <c r="AM149" s="433"/>
      <c r="AN149" s="433"/>
      <c r="AO149" s="434"/>
      <c r="AR149" s="432">
        <f>(AR147*5+AS147*4+AT147*3+AU147*2+AV147*1+AW147*0)/(AR147+AS147+AT147+AU147+AV147+AW147)</f>
        <v>4.0999999999999996</v>
      </c>
      <c r="AS149" s="433"/>
      <c r="AT149" s="433"/>
      <c r="AU149" s="433"/>
      <c r="AV149" s="433"/>
      <c r="AW149" s="434"/>
    </row>
    <row r="150" spans="1:49" ht="15.75" thickBot="1" x14ac:dyDescent="0.3">
      <c r="A150" s="122" t="s">
        <v>47</v>
      </c>
      <c r="D150" s="429">
        <f>IF(D149&gt;=4.26,3,IF(D149&gt;=4,2,1))</f>
        <v>3</v>
      </c>
      <c r="E150" s="430"/>
      <c r="F150" s="430"/>
      <c r="G150" s="430"/>
      <c r="H150" s="430"/>
      <c r="I150" s="431"/>
      <c r="L150" s="429">
        <f>IF(L149&gt;=4.26,3,IF(L149&gt;=4,2,1))</f>
        <v>3</v>
      </c>
      <c r="M150" s="430"/>
      <c r="N150" s="430"/>
      <c r="O150" s="430"/>
      <c r="P150" s="430"/>
      <c r="Q150" s="431"/>
      <c r="T150" s="429">
        <f>IF(T149&gt;=4.26,3,IF(T149&gt;=4,2,1))</f>
        <v>3</v>
      </c>
      <c r="U150" s="430"/>
      <c r="V150" s="430"/>
      <c r="W150" s="430"/>
      <c r="X150" s="430"/>
      <c r="Y150" s="431"/>
      <c r="AB150" s="429">
        <f>IF(AB149&gt;=4.26,3,IF(AB149&gt;=4,2,1))</f>
        <v>2</v>
      </c>
      <c r="AC150" s="430"/>
      <c r="AD150" s="430"/>
      <c r="AE150" s="430"/>
      <c r="AF150" s="430"/>
      <c r="AG150" s="431"/>
      <c r="AJ150" s="429">
        <f>IF(AJ149&gt;=4.26,3,IF(AJ149&gt;=4,2,1))</f>
        <v>2</v>
      </c>
      <c r="AK150" s="430"/>
      <c r="AL150" s="430"/>
      <c r="AM150" s="430"/>
      <c r="AN150" s="430"/>
      <c r="AO150" s="431"/>
      <c r="AR150" s="429">
        <f>IF(AR149&gt;=4.26,3,IF(AR149&gt;=4,2,1))</f>
        <v>2</v>
      </c>
      <c r="AS150" s="430"/>
      <c r="AT150" s="430"/>
      <c r="AU150" s="430"/>
      <c r="AV150" s="430"/>
      <c r="AW150" s="431"/>
    </row>
    <row r="151" spans="1:49" ht="15.75" thickBot="1" x14ac:dyDescent="0.3">
      <c r="A151" s="123" t="s">
        <v>106</v>
      </c>
      <c r="D151" s="426">
        <f xml:space="preserve"> (D150*20)/100</f>
        <v>0.6</v>
      </c>
      <c r="E151" s="427"/>
      <c r="F151" s="427"/>
      <c r="G151" s="427"/>
      <c r="H151" s="427"/>
      <c r="I151" s="428"/>
      <c r="L151" s="426">
        <f xml:space="preserve"> (L150*20)/100</f>
        <v>0.6</v>
      </c>
      <c r="M151" s="427"/>
      <c r="N151" s="427"/>
      <c r="O151" s="427"/>
      <c r="P151" s="427"/>
      <c r="Q151" s="428"/>
      <c r="T151" s="426">
        <f xml:space="preserve"> (T150*20)/100</f>
        <v>0.6</v>
      </c>
      <c r="U151" s="427"/>
      <c r="V151" s="427"/>
      <c r="W151" s="427"/>
      <c r="X151" s="427"/>
      <c r="Y151" s="428"/>
      <c r="AB151" s="426">
        <f xml:space="preserve"> (AB150*20)/100</f>
        <v>0.4</v>
      </c>
      <c r="AC151" s="427"/>
      <c r="AD151" s="427"/>
      <c r="AE151" s="427"/>
      <c r="AF151" s="427"/>
      <c r="AG151" s="428"/>
      <c r="AJ151" s="426">
        <f xml:space="preserve"> (AJ150*20)/100</f>
        <v>0.4</v>
      </c>
      <c r="AK151" s="427"/>
      <c r="AL151" s="427"/>
      <c r="AM151" s="427"/>
      <c r="AN151" s="427"/>
      <c r="AO151" s="428"/>
      <c r="AR151" s="426">
        <f xml:space="preserve"> (AR150*20)/100</f>
        <v>0.4</v>
      </c>
      <c r="AS151" s="427"/>
      <c r="AT151" s="427"/>
      <c r="AU151" s="427"/>
      <c r="AV151" s="427"/>
      <c r="AW151" s="428"/>
    </row>
    <row r="153" spans="1:49" ht="15.75" thickBot="1" x14ac:dyDescent="0.3"/>
    <row r="154" spans="1:49" ht="16.5" thickBot="1" x14ac:dyDescent="0.3">
      <c r="A154" s="380" t="s">
        <v>173</v>
      </c>
      <c r="B154" s="381"/>
      <c r="C154" s="381"/>
      <c r="D154" s="381"/>
      <c r="E154" s="381"/>
      <c r="F154" s="381"/>
      <c r="G154" s="381"/>
      <c r="H154" s="381"/>
      <c r="I154" s="381"/>
      <c r="J154" s="381"/>
      <c r="K154" s="381"/>
      <c r="L154" s="381"/>
      <c r="M154" s="381"/>
      <c r="N154" s="381"/>
      <c r="O154" s="381"/>
      <c r="P154" s="381"/>
      <c r="Q154" s="381"/>
      <c r="R154" s="381"/>
      <c r="S154" s="381"/>
      <c r="T154" s="381"/>
      <c r="U154" s="381"/>
      <c r="V154" s="381"/>
      <c r="W154" s="381"/>
      <c r="X154" s="381"/>
      <c r="Y154" s="381"/>
      <c r="Z154" s="381"/>
      <c r="AA154" s="381"/>
      <c r="AB154" s="381"/>
      <c r="AC154" s="381"/>
      <c r="AD154" s="381"/>
      <c r="AE154" s="381"/>
      <c r="AF154" s="381"/>
      <c r="AG154" s="381"/>
      <c r="AH154" s="381"/>
      <c r="AI154" s="381"/>
      <c r="AJ154" s="381"/>
      <c r="AK154" s="381"/>
      <c r="AL154" s="381"/>
      <c r="AM154" s="381"/>
      <c r="AN154" s="381"/>
      <c r="AO154" s="382"/>
    </row>
    <row r="155" spans="1:49" ht="15.75" thickBot="1" x14ac:dyDescent="0.3"/>
    <row r="156" spans="1:49" ht="15.75" thickBot="1" x14ac:dyDescent="0.3">
      <c r="A156" s="132">
        <v>1</v>
      </c>
      <c r="B156" s="133" t="s">
        <v>55</v>
      </c>
      <c r="C156" s="424" t="s">
        <v>169</v>
      </c>
      <c r="D156" s="424"/>
      <c r="E156" s="424"/>
      <c r="F156" s="424"/>
      <c r="G156" s="424"/>
      <c r="H156" s="424"/>
      <c r="I156" s="424"/>
      <c r="J156" s="424"/>
      <c r="K156" s="424"/>
      <c r="L156" s="424"/>
      <c r="M156" s="424"/>
      <c r="N156" s="424"/>
      <c r="O156" s="424"/>
      <c r="P156" s="424"/>
      <c r="Q156" s="424"/>
      <c r="R156" s="424"/>
      <c r="S156" s="424"/>
      <c r="T156" s="424"/>
      <c r="U156" s="424"/>
      <c r="V156" s="424"/>
      <c r="W156" s="424"/>
      <c r="X156" s="424"/>
      <c r="Y156" s="424"/>
      <c r="Z156" s="424"/>
      <c r="AA156" s="424"/>
      <c r="AB156" s="424"/>
      <c r="AC156" s="424"/>
      <c r="AD156" s="424"/>
      <c r="AE156" s="424"/>
      <c r="AF156" s="424"/>
      <c r="AG156" s="424"/>
      <c r="AH156" s="424"/>
      <c r="AI156" s="424"/>
      <c r="AJ156" s="424"/>
      <c r="AK156" s="424"/>
      <c r="AL156" s="424"/>
      <c r="AM156" s="424"/>
      <c r="AN156" s="424"/>
      <c r="AO156" s="425"/>
    </row>
    <row r="157" spans="1:49" ht="15.75" thickBot="1" x14ac:dyDescent="0.3">
      <c r="A157" s="7"/>
      <c r="B157" s="15"/>
      <c r="C157" s="412" t="s">
        <v>163</v>
      </c>
      <c r="D157" s="413"/>
      <c r="E157" s="414" t="s">
        <v>164</v>
      </c>
      <c r="F157" s="412"/>
      <c r="G157" s="412"/>
      <c r="H157" s="412"/>
      <c r="I157" s="413"/>
      <c r="J157" s="16" t="s">
        <v>165</v>
      </c>
      <c r="K157" s="414" t="s">
        <v>166</v>
      </c>
      <c r="L157" s="413"/>
      <c r="M157" s="414" t="s">
        <v>167</v>
      </c>
      <c r="N157" s="412"/>
      <c r="O157" s="412"/>
      <c r="P157" s="412"/>
      <c r="Q157" s="412"/>
      <c r="R157" s="413"/>
    </row>
    <row r="158" spans="1:49" ht="15.75" thickBot="1" x14ac:dyDescent="0.3">
      <c r="A158" s="7"/>
      <c r="B158" s="15"/>
    </row>
    <row r="159" spans="1:49" ht="15.75" thickBot="1" x14ac:dyDescent="0.3">
      <c r="A159" s="134">
        <v>2</v>
      </c>
      <c r="B159" s="135" t="s">
        <v>57</v>
      </c>
      <c r="C159" s="422" t="s">
        <v>168</v>
      </c>
      <c r="D159" s="422"/>
      <c r="E159" s="422"/>
      <c r="F159" s="422"/>
      <c r="G159" s="422"/>
      <c r="H159" s="422"/>
      <c r="I159" s="422"/>
      <c r="J159" s="422"/>
      <c r="K159" s="422"/>
      <c r="L159" s="422"/>
      <c r="M159" s="422"/>
      <c r="N159" s="422"/>
      <c r="O159" s="422"/>
      <c r="P159" s="422"/>
      <c r="Q159" s="422"/>
      <c r="R159" s="422"/>
      <c r="S159" s="422"/>
      <c r="T159" s="422"/>
      <c r="U159" s="422"/>
      <c r="V159" s="422"/>
      <c r="W159" s="422"/>
      <c r="X159" s="422"/>
      <c r="Y159" s="422"/>
      <c r="Z159" s="422"/>
      <c r="AA159" s="422"/>
      <c r="AB159" s="422"/>
      <c r="AC159" s="422"/>
      <c r="AD159" s="422"/>
      <c r="AE159" s="422"/>
      <c r="AF159" s="422"/>
      <c r="AG159" s="422"/>
      <c r="AH159" s="422"/>
      <c r="AI159" s="422"/>
      <c r="AJ159" s="422"/>
      <c r="AK159" s="422"/>
      <c r="AL159" s="422"/>
      <c r="AM159" s="422"/>
      <c r="AN159" s="422"/>
      <c r="AO159" s="423"/>
    </row>
    <row r="160" spans="1:49" ht="15.75" thickBot="1" x14ac:dyDescent="0.3">
      <c r="A160" s="7"/>
      <c r="B160" s="15"/>
      <c r="C160" s="412" t="s">
        <v>163</v>
      </c>
      <c r="D160" s="413"/>
      <c r="E160" s="414" t="s">
        <v>164</v>
      </c>
      <c r="F160" s="412"/>
      <c r="G160" s="412"/>
      <c r="H160" s="412"/>
      <c r="I160" s="413"/>
      <c r="J160" s="16" t="s">
        <v>165</v>
      </c>
      <c r="K160" s="414" t="s">
        <v>166</v>
      </c>
      <c r="L160" s="413"/>
      <c r="M160" s="414" t="s">
        <v>167</v>
      </c>
      <c r="N160" s="412"/>
      <c r="O160" s="412"/>
      <c r="P160" s="412"/>
      <c r="Q160" s="412"/>
      <c r="R160" s="413"/>
    </row>
    <row r="161" spans="1:41" ht="15.75" thickBot="1" x14ac:dyDescent="0.3">
      <c r="A161" s="7"/>
      <c r="B161" s="15"/>
    </row>
    <row r="162" spans="1:41" ht="15.75" thickBot="1" x14ac:dyDescent="0.3">
      <c r="A162" s="132">
        <v>3</v>
      </c>
      <c r="B162" s="133" t="s">
        <v>59</v>
      </c>
      <c r="C162" s="424" t="s">
        <v>170</v>
      </c>
      <c r="D162" s="424"/>
      <c r="E162" s="424"/>
      <c r="F162" s="424"/>
      <c r="G162" s="424"/>
      <c r="H162" s="424"/>
      <c r="I162" s="424"/>
      <c r="J162" s="424"/>
      <c r="K162" s="424"/>
      <c r="L162" s="424"/>
      <c r="M162" s="424"/>
      <c r="N162" s="424"/>
      <c r="O162" s="424"/>
      <c r="P162" s="424"/>
      <c r="Q162" s="424"/>
      <c r="R162" s="424"/>
      <c r="S162" s="424"/>
      <c r="T162" s="424"/>
      <c r="U162" s="424"/>
      <c r="V162" s="424"/>
      <c r="W162" s="424"/>
      <c r="X162" s="424"/>
      <c r="Y162" s="424"/>
      <c r="Z162" s="424"/>
      <c r="AA162" s="424"/>
      <c r="AB162" s="424"/>
      <c r="AC162" s="424"/>
      <c r="AD162" s="424"/>
      <c r="AE162" s="424"/>
      <c r="AF162" s="424"/>
      <c r="AG162" s="424"/>
      <c r="AH162" s="424"/>
      <c r="AI162" s="424"/>
      <c r="AJ162" s="424"/>
      <c r="AK162" s="424"/>
      <c r="AL162" s="424"/>
      <c r="AM162" s="424"/>
      <c r="AN162" s="424"/>
      <c r="AO162" s="425"/>
    </row>
    <row r="163" spans="1:41" ht="15.75" thickBot="1" x14ac:dyDescent="0.3">
      <c r="A163" s="7"/>
      <c r="B163" s="15"/>
      <c r="C163" s="412" t="s">
        <v>163</v>
      </c>
      <c r="D163" s="413"/>
      <c r="E163" s="414" t="s">
        <v>164</v>
      </c>
      <c r="F163" s="412"/>
      <c r="G163" s="412"/>
      <c r="H163" s="412"/>
      <c r="I163" s="413"/>
      <c r="J163" s="16" t="s">
        <v>165</v>
      </c>
      <c r="K163" s="414" t="s">
        <v>166</v>
      </c>
      <c r="L163" s="413"/>
      <c r="M163" s="414" t="s">
        <v>167</v>
      </c>
      <c r="N163" s="412"/>
      <c r="O163" s="412"/>
      <c r="P163" s="412"/>
      <c r="Q163" s="412"/>
      <c r="R163" s="413"/>
    </row>
    <row r="164" spans="1:41" ht="15.75" thickBot="1" x14ac:dyDescent="0.3">
      <c r="A164" s="7"/>
      <c r="B164" s="15"/>
    </row>
    <row r="165" spans="1:41" ht="15.75" thickBot="1" x14ac:dyDescent="0.3">
      <c r="A165" s="134">
        <v>4</v>
      </c>
      <c r="B165" s="135" t="s">
        <v>61</v>
      </c>
      <c r="C165" s="422" t="s">
        <v>171</v>
      </c>
      <c r="D165" s="422"/>
      <c r="E165" s="422"/>
      <c r="F165" s="422"/>
      <c r="G165" s="422"/>
      <c r="H165" s="422"/>
      <c r="I165" s="422"/>
      <c r="J165" s="422"/>
      <c r="K165" s="422"/>
      <c r="L165" s="422"/>
      <c r="M165" s="422"/>
      <c r="N165" s="422"/>
      <c r="O165" s="422"/>
      <c r="P165" s="422"/>
      <c r="Q165" s="422"/>
      <c r="R165" s="422"/>
      <c r="S165" s="422"/>
      <c r="T165" s="422"/>
      <c r="U165" s="422"/>
      <c r="V165" s="422"/>
      <c r="W165" s="422"/>
      <c r="X165" s="422"/>
      <c r="Y165" s="422"/>
      <c r="Z165" s="422"/>
      <c r="AA165" s="422"/>
      <c r="AB165" s="422"/>
      <c r="AC165" s="422"/>
      <c r="AD165" s="422"/>
      <c r="AE165" s="422"/>
      <c r="AF165" s="422"/>
      <c r="AG165" s="422"/>
      <c r="AH165" s="422"/>
      <c r="AI165" s="422"/>
      <c r="AJ165" s="422"/>
      <c r="AK165" s="422"/>
      <c r="AL165" s="422"/>
      <c r="AM165" s="422"/>
      <c r="AN165" s="422"/>
      <c r="AO165" s="423"/>
    </row>
    <row r="166" spans="1:41" ht="15.75" thickBot="1" x14ac:dyDescent="0.3">
      <c r="A166" s="7"/>
      <c r="B166" s="15"/>
      <c r="C166" s="412" t="s">
        <v>163</v>
      </c>
      <c r="D166" s="413"/>
      <c r="E166" s="414" t="s">
        <v>164</v>
      </c>
      <c r="F166" s="412"/>
      <c r="G166" s="412"/>
      <c r="H166" s="412"/>
      <c r="I166" s="413"/>
      <c r="J166" s="16" t="s">
        <v>165</v>
      </c>
      <c r="K166" s="414" t="s">
        <v>166</v>
      </c>
      <c r="L166" s="413"/>
      <c r="M166" s="414" t="s">
        <v>167</v>
      </c>
      <c r="N166" s="412"/>
      <c r="O166" s="412"/>
      <c r="P166" s="412"/>
      <c r="Q166" s="412"/>
      <c r="R166" s="413"/>
    </row>
    <row r="167" spans="1:41" ht="15.75" thickBot="1" x14ac:dyDescent="0.3">
      <c r="A167" s="7"/>
      <c r="B167" s="15"/>
    </row>
    <row r="168" spans="1:41" ht="15.75" thickBot="1" x14ac:dyDescent="0.3">
      <c r="A168" s="132">
        <v>5</v>
      </c>
      <c r="B168" s="133" t="s">
        <v>63</v>
      </c>
      <c r="C168" s="424" t="s">
        <v>172</v>
      </c>
      <c r="D168" s="424"/>
      <c r="E168" s="424"/>
      <c r="F168" s="424"/>
      <c r="G168" s="424"/>
      <c r="H168" s="424"/>
      <c r="I168" s="424"/>
      <c r="J168" s="424"/>
      <c r="K168" s="424"/>
      <c r="L168" s="424"/>
      <c r="M168" s="424"/>
      <c r="N168" s="424"/>
      <c r="O168" s="424"/>
      <c r="P168" s="424"/>
      <c r="Q168" s="424"/>
      <c r="R168" s="424"/>
      <c r="S168" s="424"/>
      <c r="T168" s="424"/>
      <c r="U168" s="424"/>
      <c r="V168" s="424"/>
      <c r="W168" s="424"/>
      <c r="X168" s="424"/>
      <c r="Y168" s="424"/>
      <c r="Z168" s="424"/>
      <c r="AA168" s="424"/>
      <c r="AB168" s="424"/>
      <c r="AC168" s="424"/>
      <c r="AD168" s="424"/>
      <c r="AE168" s="424"/>
      <c r="AF168" s="424"/>
      <c r="AG168" s="424"/>
      <c r="AH168" s="424"/>
      <c r="AI168" s="424"/>
      <c r="AJ168" s="424"/>
      <c r="AK168" s="424"/>
      <c r="AL168" s="424"/>
      <c r="AM168" s="424"/>
      <c r="AN168" s="424"/>
      <c r="AO168" s="425"/>
    </row>
    <row r="169" spans="1:41" ht="15.75" thickBot="1" x14ac:dyDescent="0.3">
      <c r="A169" s="7"/>
      <c r="B169" s="15"/>
      <c r="C169" s="412" t="s">
        <v>163</v>
      </c>
      <c r="D169" s="413"/>
      <c r="E169" s="414" t="s">
        <v>164</v>
      </c>
      <c r="F169" s="412"/>
      <c r="G169" s="412"/>
      <c r="H169" s="412"/>
      <c r="I169" s="413"/>
      <c r="J169" s="16" t="s">
        <v>165</v>
      </c>
      <c r="K169" s="414" t="s">
        <v>166</v>
      </c>
      <c r="L169" s="413"/>
      <c r="M169" s="414" t="s">
        <v>167</v>
      </c>
      <c r="N169" s="412"/>
      <c r="O169" s="412"/>
      <c r="P169" s="412"/>
      <c r="Q169" s="412"/>
      <c r="R169" s="413"/>
    </row>
    <row r="170" spans="1:41" ht="15.75" thickBot="1" x14ac:dyDescent="0.3">
      <c r="A170" s="7"/>
      <c r="B170" s="7"/>
    </row>
    <row r="171" spans="1:41" ht="15.75" thickBot="1" x14ac:dyDescent="0.3">
      <c r="A171" s="134">
        <v>6</v>
      </c>
      <c r="B171" s="136" t="s">
        <v>65</v>
      </c>
      <c r="C171" s="422" t="s">
        <v>181</v>
      </c>
      <c r="D171" s="422"/>
      <c r="E171" s="422"/>
      <c r="F171" s="422"/>
      <c r="G171" s="422"/>
      <c r="H171" s="422"/>
      <c r="I171" s="422"/>
      <c r="J171" s="422"/>
      <c r="K171" s="422"/>
      <c r="L171" s="422"/>
      <c r="M171" s="422"/>
      <c r="N171" s="422"/>
      <c r="O171" s="422"/>
      <c r="P171" s="422"/>
      <c r="Q171" s="422"/>
      <c r="R171" s="422"/>
      <c r="S171" s="422"/>
      <c r="T171" s="422"/>
      <c r="U171" s="422"/>
      <c r="V171" s="422"/>
      <c r="W171" s="422"/>
      <c r="X171" s="422"/>
      <c r="Y171" s="422"/>
      <c r="Z171" s="422"/>
      <c r="AA171" s="422"/>
      <c r="AB171" s="422"/>
      <c r="AC171" s="422"/>
      <c r="AD171" s="422"/>
      <c r="AE171" s="422"/>
      <c r="AF171" s="422"/>
      <c r="AG171" s="422"/>
      <c r="AH171" s="422"/>
      <c r="AI171" s="422"/>
      <c r="AJ171" s="422"/>
      <c r="AK171" s="422"/>
      <c r="AL171" s="422"/>
      <c r="AM171" s="422"/>
      <c r="AN171" s="422"/>
      <c r="AO171" s="423"/>
    </row>
    <row r="172" spans="1:41" ht="15.75" thickBot="1" x14ac:dyDescent="0.3">
      <c r="A172" s="7"/>
      <c r="B172" s="7"/>
      <c r="C172" s="412" t="s">
        <v>163</v>
      </c>
      <c r="D172" s="413"/>
      <c r="E172" s="414" t="s">
        <v>164</v>
      </c>
      <c r="F172" s="412"/>
      <c r="G172" s="412"/>
      <c r="H172" s="412"/>
      <c r="I172" s="413"/>
      <c r="J172" s="16" t="s">
        <v>165</v>
      </c>
      <c r="K172" s="414" t="s">
        <v>166</v>
      </c>
      <c r="L172" s="413"/>
      <c r="M172" s="414" t="s">
        <v>167</v>
      </c>
      <c r="N172" s="412"/>
      <c r="O172" s="412"/>
      <c r="P172" s="412"/>
      <c r="Q172" s="412"/>
      <c r="R172" s="413"/>
    </row>
    <row r="174" spans="1:41" ht="15.75" thickBot="1" x14ac:dyDescent="0.3"/>
    <row r="175" spans="1:41" ht="16.5" thickBot="1" x14ac:dyDescent="0.3">
      <c r="A175" s="419" t="s">
        <v>174</v>
      </c>
      <c r="B175" s="420"/>
      <c r="C175" s="420"/>
      <c r="D175" s="420"/>
      <c r="E175" s="420"/>
      <c r="F175" s="420"/>
      <c r="G175" s="420"/>
      <c r="H175" s="420"/>
      <c r="I175" s="420"/>
      <c r="J175" s="420"/>
      <c r="K175" s="420"/>
      <c r="L175" s="420"/>
      <c r="M175" s="420"/>
      <c r="N175" s="420"/>
      <c r="O175" s="420"/>
      <c r="P175" s="420"/>
      <c r="Q175" s="420"/>
      <c r="R175" s="420"/>
      <c r="S175" s="420"/>
      <c r="T175" s="420"/>
      <c r="U175" s="420"/>
      <c r="V175" s="420"/>
      <c r="W175" s="420"/>
      <c r="X175" s="420"/>
      <c r="Y175" s="420"/>
      <c r="Z175" s="420"/>
      <c r="AA175" s="420"/>
      <c r="AB175" s="420"/>
      <c r="AC175" s="420"/>
      <c r="AD175" s="420"/>
      <c r="AE175" s="420"/>
      <c r="AF175" s="420"/>
      <c r="AG175" s="420"/>
      <c r="AH175" s="420"/>
      <c r="AI175" s="420"/>
      <c r="AJ175" s="420"/>
      <c r="AK175" s="420"/>
      <c r="AL175" s="420"/>
      <c r="AM175" s="420"/>
      <c r="AN175" s="420"/>
      <c r="AO175" s="421"/>
    </row>
    <row r="176" spans="1:41" ht="15.75" thickBot="1" x14ac:dyDescent="0.3"/>
    <row r="177" spans="1:41" ht="15.75" thickBot="1" x14ac:dyDescent="0.3">
      <c r="A177" s="137">
        <v>1</v>
      </c>
      <c r="B177" s="138" t="s">
        <v>55</v>
      </c>
      <c r="C177" s="415" t="s">
        <v>175</v>
      </c>
      <c r="D177" s="415"/>
      <c r="E177" s="415"/>
      <c r="F177" s="415"/>
      <c r="G177" s="415"/>
      <c r="H177" s="415"/>
      <c r="I177" s="415"/>
      <c r="J177" s="415"/>
      <c r="K177" s="415"/>
      <c r="L177" s="415"/>
      <c r="M177" s="415"/>
      <c r="N177" s="415"/>
      <c r="O177" s="415"/>
      <c r="P177" s="415"/>
      <c r="Q177" s="415"/>
      <c r="R177" s="415"/>
      <c r="S177" s="415"/>
      <c r="T177" s="415"/>
      <c r="U177" s="415"/>
      <c r="V177" s="415"/>
      <c r="W177" s="415"/>
      <c r="X177" s="415"/>
      <c r="Y177" s="415"/>
      <c r="Z177" s="415"/>
      <c r="AA177" s="415"/>
      <c r="AB177" s="415"/>
      <c r="AC177" s="415"/>
      <c r="AD177" s="415"/>
      <c r="AE177" s="415"/>
      <c r="AF177" s="415"/>
      <c r="AG177" s="415"/>
      <c r="AH177" s="415"/>
      <c r="AI177" s="415"/>
      <c r="AJ177" s="415"/>
      <c r="AK177" s="415"/>
      <c r="AL177" s="415"/>
      <c r="AM177" s="415"/>
      <c r="AN177" s="415"/>
      <c r="AO177" s="416"/>
    </row>
    <row r="178" spans="1:41" ht="15.75" thickBot="1" x14ac:dyDescent="0.3">
      <c r="A178" s="7"/>
      <c r="B178" s="15"/>
      <c r="C178" s="412" t="s">
        <v>163</v>
      </c>
      <c r="D178" s="413"/>
      <c r="E178" s="414" t="s">
        <v>164</v>
      </c>
      <c r="F178" s="412"/>
      <c r="G178" s="412"/>
      <c r="H178" s="412"/>
      <c r="I178" s="413"/>
      <c r="J178" s="16" t="s">
        <v>165</v>
      </c>
      <c r="K178" s="414" t="s">
        <v>166</v>
      </c>
      <c r="L178" s="413"/>
      <c r="M178" s="414" t="s">
        <v>167</v>
      </c>
      <c r="N178" s="412"/>
      <c r="O178" s="412"/>
      <c r="P178" s="412"/>
      <c r="Q178" s="412"/>
      <c r="R178" s="413"/>
    </row>
    <row r="179" spans="1:41" ht="15.75" thickBot="1" x14ac:dyDescent="0.3">
      <c r="A179" s="7"/>
      <c r="B179" s="15"/>
    </row>
    <row r="180" spans="1:41" ht="15.75" thickBot="1" x14ac:dyDescent="0.3">
      <c r="A180" s="139">
        <v>2</v>
      </c>
      <c r="B180" s="140" t="s">
        <v>57</v>
      </c>
      <c r="C180" s="417" t="s">
        <v>177</v>
      </c>
      <c r="D180" s="417"/>
      <c r="E180" s="417"/>
      <c r="F180" s="417"/>
      <c r="G180" s="417"/>
      <c r="H180" s="417"/>
      <c r="I180" s="417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7"/>
      <c r="AC180" s="417"/>
      <c r="AD180" s="417"/>
      <c r="AE180" s="417"/>
      <c r="AF180" s="417"/>
      <c r="AG180" s="417"/>
      <c r="AH180" s="417"/>
      <c r="AI180" s="417"/>
      <c r="AJ180" s="417"/>
      <c r="AK180" s="417"/>
      <c r="AL180" s="417"/>
      <c r="AM180" s="417"/>
      <c r="AN180" s="417"/>
      <c r="AO180" s="418"/>
    </row>
    <row r="181" spans="1:41" ht="15.75" thickBot="1" x14ac:dyDescent="0.3">
      <c r="A181" s="7"/>
      <c r="B181" s="15"/>
      <c r="C181" s="412" t="s">
        <v>163</v>
      </c>
      <c r="D181" s="413"/>
      <c r="E181" s="414" t="s">
        <v>164</v>
      </c>
      <c r="F181" s="412"/>
      <c r="G181" s="412"/>
      <c r="H181" s="412"/>
      <c r="I181" s="413"/>
      <c r="J181" s="16" t="s">
        <v>165</v>
      </c>
      <c r="K181" s="414" t="s">
        <v>166</v>
      </c>
      <c r="L181" s="413"/>
      <c r="M181" s="414" t="s">
        <v>167</v>
      </c>
      <c r="N181" s="412"/>
      <c r="O181" s="412"/>
      <c r="P181" s="412"/>
      <c r="Q181" s="412"/>
      <c r="R181" s="413"/>
    </row>
    <row r="182" spans="1:41" ht="15.75" thickBot="1" x14ac:dyDescent="0.3">
      <c r="A182" s="7"/>
      <c r="B182" s="15"/>
    </row>
    <row r="183" spans="1:41" ht="15.75" thickBot="1" x14ac:dyDescent="0.3">
      <c r="A183" s="137">
        <v>3</v>
      </c>
      <c r="B183" s="138" t="s">
        <v>59</v>
      </c>
      <c r="C183" s="415" t="s">
        <v>176</v>
      </c>
      <c r="D183" s="415"/>
      <c r="E183" s="415"/>
      <c r="F183" s="415"/>
      <c r="G183" s="415"/>
      <c r="H183" s="415"/>
      <c r="I183" s="415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/>
      <c r="W183" s="415"/>
      <c r="X183" s="415"/>
      <c r="Y183" s="415"/>
      <c r="Z183" s="415"/>
      <c r="AA183" s="415"/>
      <c r="AB183" s="415"/>
      <c r="AC183" s="415"/>
      <c r="AD183" s="415"/>
      <c r="AE183" s="415"/>
      <c r="AF183" s="415"/>
      <c r="AG183" s="415"/>
      <c r="AH183" s="415"/>
      <c r="AI183" s="415"/>
      <c r="AJ183" s="415"/>
      <c r="AK183" s="415"/>
      <c r="AL183" s="415"/>
      <c r="AM183" s="415"/>
      <c r="AN183" s="415"/>
      <c r="AO183" s="416"/>
    </row>
    <row r="184" spans="1:41" ht="15.75" thickBot="1" x14ac:dyDescent="0.3">
      <c r="A184" s="7"/>
      <c r="B184" s="15"/>
      <c r="C184" s="412" t="s">
        <v>163</v>
      </c>
      <c r="D184" s="413"/>
      <c r="E184" s="414" t="s">
        <v>164</v>
      </c>
      <c r="F184" s="412"/>
      <c r="G184" s="412"/>
      <c r="H184" s="412"/>
      <c r="I184" s="413"/>
      <c r="J184" s="16" t="s">
        <v>165</v>
      </c>
      <c r="K184" s="414" t="s">
        <v>166</v>
      </c>
      <c r="L184" s="413"/>
      <c r="M184" s="414" t="s">
        <v>167</v>
      </c>
      <c r="N184" s="412"/>
      <c r="O184" s="412"/>
      <c r="P184" s="412"/>
      <c r="Q184" s="412"/>
      <c r="R184" s="413"/>
    </row>
    <row r="185" spans="1:41" ht="15.75" thickBot="1" x14ac:dyDescent="0.3">
      <c r="A185" s="7"/>
      <c r="B185" s="15"/>
    </row>
    <row r="186" spans="1:41" ht="15.75" thickBot="1" x14ac:dyDescent="0.3">
      <c r="A186" s="139">
        <v>4</v>
      </c>
      <c r="B186" s="140" t="s">
        <v>61</v>
      </c>
      <c r="C186" s="417" t="s">
        <v>178</v>
      </c>
      <c r="D186" s="417"/>
      <c r="E186" s="417"/>
      <c r="F186" s="417"/>
      <c r="G186" s="417"/>
      <c r="H186" s="417"/>
      <c r="I186" s="417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7"/>
      <c r="AC186" s="417"/>
      <c r="AD186" s="417"/>
      <c r="AE186" s="417"/>
      <c r="AF186" s="417"/>
      <c r="AG186" s="417"/>
      <c r="AH186" s="417"/>
      <c r="AI186" s="417"/>
      <c r="AJ186" s="417"/>
      <c r="AK186" s="417"/>
      <c r="AL186" s="417"/>
      <c r="AM186" s="417"/>
      <c r="AN186" s="417"/>
      <c r="AO186" s="418"/>
    </row>
    <row r="187" spans="1:41" ht="15.75" thickBot="1" x14ac:dyDescent="0.3">
      <c r="A187" s="7"/>
      <c r="B187" s="15"/>
      <c r="C187" s="412" t="s">
        <v>163</v>
      </c>
      <c r="D187" s="413"/>
      <c r="E187" s="414" t="s">
        <v>164</v>
      </c>
      <c r="F187" s="412"/>
      <c r="G187" s="412"/>
      <c r="H187" s="412"/>
      <c r="I187" s="413"/>
      <c r="J187" s="16" t="s">
        <v>165</v>
      </c>
      <c r="K187" s="414" t="s">
        <v>166</v>
      </c>
      <c r="L187" s="413"/>
      <c r="M187" s="414" t="s">
        <v>167</v>
      </c>
      <c r="N187" s="412"/>
      <c r="O187" s="412"/>
      <c r="P187" s="412"/>
      <c r="Q187" s="412"/>
      <c r="R187" s="413"/>
    </row>
    <row r="188" spans="1:41" ht="15.75" thickBot="1" x14ac:dyDescent="0.3">
      <c r="A188" s="7"/>
      <c r="B188" s="15"/>
    </row>
    <row r="189" spans="1:41" ht="15.75" thickBot="1" x14ac:dyDescent="0.3">
      <c r="A189" s="137">
        <v>5</v>
      </c>
      <c r="B189" s="138" t="s">
        <v>63</v>
      </c>
      <c r="C189" s="415" t="s">
        <v>179</v>
      </c>
      <c r="D189" s="415"/>
      <c r="E189" s="415"/>
      <c r="F189" s="415"/>
      <c r="G189" s="415"/>
      <c r="H189" s="415"/>
      <c r="I189" s="415"/>
      <c r="J189" s="415"/>
      <c r="K189" s="415"/>
      <c r="L189" s="415"/>
      <c r="M189" s="415"/>
      <c r="N189" s="415"/>
      <c r="O189" s="415"/>
      <c r="P189" s="415"/>
      <c r="Q189" s="415"/>
      <c r="R189" s="415"/>
      <c r="S189" s="415"/>
      <c r="T189" s="415"/>
      <c r="U189" s="415"/>
      <c r="V189" s="415"/>
      <c r="W189" s="415"/>
      <c r="X189" s="415"/>
      <c r="Y189" s="415"/>
      <c r="Z189" s="415"/>
      <c r="AA189" s="415"/>
      <c r="AB189" s="415"/>
      <c r="AC189" s="415"/>
      <c r="AD189" s="415"/>
      <c r="AE189" s="415"/>
      <c r="AF189" s="415"/>
      <c r="AG189" s="415"/>
      <c r="AH189" s="415"/>
      <c r="AI189" s="415"/>
      <c r="AJ189" s="415"/>
      <c r="AK189" s="415"/>
      <c r="AL189" s="415"/>
      <c r="AM189" s="415"/>
      <c r="AN189" s="415"/>
      <c r="AO189" s="416"/>
    </row>
    <row r="190" spans="1:41" ht="15.75" thickBot="1" x14ac:dyDescent="0.3">
      <c r="A190" s="7"/>
      <c r="B190" s="15"/>
      <c r="C190" s="412" t="s">
        <v>163</v>
      </c>
      <c r="D190" s="413"/>
      <c r="E190" s="414" t="s">
        <v>164</v>
      </c>
      <c r="F190" s="412"/>
      <c r="G190" s="412"/>
      <c r="H190" s="412"/>
      <c r="I190" s="413"/>
      <c r="J190" s="16" t="s">
        <v>165</v>
      </c>
      <c r="K190" s="414" t="s">
        <v>166</v>
      </c>
      <c r="L190" s="413"/>
      <c r="M190" s="414" t="s">
        <v>167</v>
      </c>
      <c r="N190" s="412"/>
      <c r="O190" s="412"/>
      <c r="P190" s="412"/>
      <c r="Q190" s="412"/>
      <c r="R190" s="413"/>
    </row>
    <row r="191" spans="1:41" ht="15.75" thickBot="1" x14ac:dyDescent="0.3">
      <c r="A191" s="7"/>
      <c r="B191" s="7"/>
    </row>
    <row r="192" spans="1:41" s="1" customFormat="1" ht="27.95" customHeight="1" thickBot="1" x14ac:dyDescent="0.3">
      <c r="A192" s="141">
        <v>6</v>
      </c>
      <c r="B192" s="142" t="s">
        <v>65</v>
      </c>
      <c r="C192" s="410" t="s">
        <v>180</v>
      </c>
      <c r="D192" s="410"/>
      <c r="E192" s="410"/>
      <c r="F192" s="410"/>
      <c r="G192" s="410"/>
      <c r="H192" s="410"/>
      <c r="I192" s="410"/>
      <c r="J192" s="410"/>
      <c r="K192" s="410"/>
      <c r="L192" s="410"/>
      <c r="M192" s="410"/>
      <c r="N192" s="410"/>
      <c r="O192" s="410"/>
      <c r="P192" s="410"/>
      <c r="Q192" s="410"/>
      <c r="R192" s="410"/>
      <c r="S192" s="410"/>
      <c r="T192" s="410"/>
      <c r="U192" s="410"/>
      <c r="V192" s="410"/>
      <c r="W192" s="410"/>
      <c r="X192" s="410"/>
      <c r="Y192" s="410"/>
      <c r="Z192" s="410"/>
      <c r="AA192" s="410"/>
      <c r="AB192" s="410"/>
      <c r="AC192" s="410"/>
      <c r="AD192" s="410"/>
      <c r="AE192" s="410"/>
      <c r="AF192" s="410"/>
      <c r="AG192" s="410"/>
      <c r="AH192" s="410"/>
      <c r="AI192" s="410"/>
      <c r="AJ192" s="410"/>
      <c r="AK192" s="410"/>
      <c r="AL192" s="410"/>
      <c r="AM192" s="410"/>
      <c r="AN192" s="410"/>
      <c r="AO192" s="411"/>
    </row>
    <row r="193" spans="1:18" ht="15.75" thickBot="1" x14ac:dyDescent="0.3">
      <c r="A193" s="7"/>
      <c r="B193" s="7"/>
      <c r="C193" s="412" t="s">
        <v>163</v>
      </c>
      <c r="D193" s="413"/>
      <c r="E193" s="414" t="s">
        <v>164</v>
      </c>
      <c r="F193" s="412"/>
      <c r="G193" s="412"/>
      <c r="H193" s="412"/>
      <c r="I193" s="413"/>
      <c r="J193" s="16" t="s">
        <v>165</v>
      </c>
      <c r="K193" s="414" t="s">
        <v>166</v>
      </c>
      <c r="L193" s="413"/>
      <c r="M193" s="414" t="s">
        <v>167</v>
      </c>
      <c r="N193" s="412"/>
      <c r="O193" s="412"/>
      <c r="P193" s="412"/>
      <c r="Q193" s="412"/>
      <c r="R193" s="413"/>
    </row>
  </sheetData>
  <mergeCells count="102">
    <mergeCell ref="AY2:BB2"/>
    <mergeCell ref="BC2:BI2"/>
    <mergeCell ref="D129:I129"/>
    <mergeCell ref="L129:Q129"/>
    <mergeCell ref="T129:Y129"/>
    <mergeCell ref="AB129:AG129"/>
    <mergeCell ref="AJ129:AO129"/>
    <mergeCell ref="AR129:AW129"/>
    <mergeCell ref="T130:Y130"/>
    <mergeCell ref="AB130:AG130"/>
    <mergeCell ref="AJ130:AO130"/>
    <mergeCell ref="AR130:AW130"/>
    <mergeCell ref="A2:AW2"/>
    <mergeCell ref="D130:I130"/>
    <mergeCell ref="L130:Q130"/>
    <mergeCell ref="D128:I128"/>
    <mergeCell ref="L128:Q128"/>
    <mergeCell ref="T128:Y128"/>
    <mergeCell ref="AB128:AG128"/>
    <mergeCell ref="AJ128:AO128"/>
    <mergeCell ref="AR128:AW128"/>
    <mergeCell ref="AR151:AW151"/>
    <mergeCell ref="D151:I151"/>
    <mergeCell ref="L151:Q151"/>
    <mergeCell ref="T151:Y151"/>
    <mergeCell ref="AB151:AG151"/>
    <mergeCell ref="AJ151:AO151"/>
    <mergeCell ref="A134:AW134"/>
    <mergeCell ref="D150:I150"/>
    <mergeCell ref="L150:Q150"/>
    <mergeCell ref="T150:Y150"/>
    <mergeCell ref="AB150:AG150"/>
    <mergeCell ref="AJ150:AO150"/>
    <mergeCell ref="AR150:AW150"/>
    <mergeCell ref="D149:I149"/>
    <mergeCell ref="L149:Q149"/>
    <mergeCell ref="T149:Y149"/>
    <mergeCell ref="AB149:AG149"/>
    <mergeCell ref="AJ149:AO149"/>
    <mergeCell ref="AR149:AW149"/>
    <mergeCell ref="C159:AO159"/>
    <mergeCell ref="C160:D160"/>
    <mergeCell ref="E160:I160"/>
    <mergeCell ref="K160:L160"/>
    <mergeCell ref="M160:R160"/>
    <mergeCell ref="A154:AO154"/>
    <mergeCell ref="C156:AO156"/>
    <mergeCell ref="E157:I157"/>
    <mergeCell ref="K157:L157"/>
    <mergeCell ref="M157:R157"/>
    <mergeCell ref="C157:D157"/>
    <mergeCell ref="C165:AO165"/>
    <mergeCell ref="C166:D166"/>
    <mergeCell ref="E166:I166"/>
    <mergeCell ref="K166:L166"/>
    <mergeCell ref="M166:R166"/>
    <mergeCell ref="C162:AO162"/>
    <mergeCell ref="C163:D163"/>
    <mergeCell ref="E163:I163"/>
    <mergeCell ref="K163:L163"/>
    <mergeCell ref="M163:R163"/>
    <mergeCell ref="C171:AO171"/>
    <mergeCell ref="C172:D172"/>
    <mergeCell ref="E172:I172"/>
    <mergeCell ref="K172:L172"/>
    <mergeCell ref="M172:R172"/>
    <mergeCell ref="C168:AO168"/>
    <mergeCell ref="C169:D169"/>
    <mergeCell ref="E169:I169"/>
    <mergeCell ref="K169:L169"/>
    <mergeCell ref="M169:R169"/>
    <mergeCell ref="C180:AO180"/>
    <mergeCell ref="C181:D181"/>
    <mergeCell ref="E181:I181"/>
    <mergeCell ref="K181:L181"/>
    <mergeCell ref="M181:R181"/>
    <mergeCell ref="A175:AO175"/>
    <mergeCell ref="C177:AO177"/>
    <mergeCell ref="C178:D178"/>
    <mergeCell ref="E178:I178"/>
    <mergeCell ref="K178:L178"/>
    <mergeCell ref="M178:R178"/>
    <mergeCell ref="C186:AO186"/>
    <mergeCell ref="C187:D187"/>
    <mergeCell ref="E187:I187"/>
    <mergeCell ref="K187:L187"/>
    <mergeCell ref="M187:R187"/>
    <mergeCell ref="C183:AO183"/>
    <mergeCell ref="C184:D184"/>
    <mergeCell ref="E184:I184"/>
    <mergeCell ref="K184:L184"/>
    <mergeCell ref="M184:R184"/>
    <mergeCell ref="C192:AO192"/>
    <mergeCell ref="C193:D193"/>
    <mergeCell ref="E193:I193"/>
    <mergeCell ref="K193:L193"/>
    <mergeCell ref="M193:R193"/>
    <mergeCell ref="C189:AO189"/>
    <mergeCell ref="C190:D190"/>
    <mergeCell ref="E190:I190"/>
    <mergeCell ref="K190:L190"/>
    <mergeCell ref="M190:R19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33"/>
  <sheetViews>
    <sheetView topLeftCell="A7" workbookViewId="0">
      <selection activeCell="K10" sqref="K10"/>
    </sheetView>
  </sheetViews>
  <sheetFormatPr defaultRowHeight="15" x14ac:dyDescent="0.25"/>
  <cols>
    <col min="2" max="2" width="30" customWidth="1"/>
    <col min="3" max="3" width="18.5703125" customWidth="1"/>
    <col min="4" max="4" width="18" customWidth="1"/>
    <col min="5" max="5" width="13.7109375" customWidth="1"/>
    <col min="6" max="6" width="14.7109375" customWidth="1"/>
    <col min="7" max="7" width="13.5703125" customWidth="1"/>
    <col min="8" max="8" width="10.85546875" customWidth="1"/>
  </cols>
  <sheetData>
    <row r="1" spans="2:8" ht="15.75" thickBot="1" x14ac:dyDescent="0.3"/>
    <row r="2" spans="2:8" ht="27" thickBot="1" x14ac:dyDescent="0.45">
      <c r="B2" s="396" t="s">
        <v>160</v>
      </c>
      <c r="C2" s="397"/>
      <c r="D2" s="397"/>
      <c r="E2" s="397"/>
      <c r="F2" s="397"/>
      <c r="G2" s="397"/>
      <c r="H2" s="398"/>
    </row>
    <row r="3" spans="2:8" ht="15.75" thickBot="1" x14ac:dyDescent="0.3"/>
    <row r="4" spans="2:8" ht="19.5" thickBot="1" x14ac:dyDescent="0.35">
      <c r="B4" s="62" t="s">
        <v>147</v>
      </c>
      <c r="C4" s="62" t="s">
        <v>37</v>
      </c>
      <c r="D4" s="63" t="s">
        <v>38</v>
      </c>
      <c r="E4" s="63" t="s">
        <v>39</v>
      </c>
      <c r="F4" s="63" t="s">
        <v>91</v>
      </c>
      <c r="G4" s="63" t="s">
        <v>92</v>
      </c>
      <c r="H4" s="64" t="s">
        <v>64</v>
      </c>
    </row>
    <row r="5" spans="2:8" ht="42.75" thickBot="1" x14ac:dyDescent="0.4">
      <c r="B5" s="65" t="s">
        <v>77</v>
      </c>
      <c r="C5" s="66">
        <f t="shared" ref="C5:H5" si="0">(C19+C32)/2</f>
        <v>0.6</v>
      </c>
      <c r="D5" s="66">
        <f t="shared" si="0"/>
        <v>0.5</v>
      </c>
      <c r="E5" s="66">
        <f t="shared" si="0"/>
        <v>0.6</v>
      </c>
      <c r="F5" s="66">
        <f t="shared" si="0"/>
        <v>0.5</v>
      </c>
      <c r="G5" s="66">
        <f t="shared" si="0"/>
        <v>0.4</v>
      </c>
      <c r="H5" s="66">
        <f t="shared" si="0"/>
        <v>0.5</v>
      </c>
    </row>
    <row r="8" spans="2:8" ht="15.75" thickBot="1" x14ac:dyDescent="0.3"/>
    <row r="9" spans="2:8" ht="38.1" customHeight="1" thickTop="1" thickBot="1" x14ac:dyDescent="0.3">
      <c r="B9" s="386" t="s">
        <v>78</v>
      </c>
      <c r="C9" s="387"/>
      <c r="D9" s="387"/>
      <c r="E9" s="387"/>
      <c r="F9" s="387"/>
      <c r="G9" s="387"/>
      <c r="H9" s="388"/>
    </row>
    <row r="10" spans="2:8" ht="16.5" x14ac:dyDescent="0.25">
      <c r="B10" s="389" t="s">
        <v>53</v>
      </c>
      <c r="C10" s="197" t="s">
        <v>54</v>
      </c>
      <c r="D10" s="197" t="s">
        <v>56</v>
      </c>
      <c r="E10" s="197" t="s">
        <v>58</v>
      </c>
      <c r="F10" s="197" t="s">
        <v>60</v>
      </c>
      <c r="G10" s="197" t="s">
        <v>62</v>
      </c>
      <c r="H10" s="198" t="s">
        <v>64</v>
      </c>
    </row>
    <row r="11" spans="2:8" ht="17.25" thickBot="1" x14ac:dyDescent="0.3">
      <c r="B11" s="390"/>
      <c r="C11" s="199" t="s">
        <v>55</v>
      </c>
      <c r="D11" s="199" t="s">
        <v>57</v>
      </c>
      <c r="E11" s="199" t="s">
        <v>59</v>
      </c>
      <c r="F11" s="199" t="s">
        <v>61</v>
      </c>
      <c r="G11" s="199" t="s">
        <v>63</v>
      </c>
      <c r="H11" s="200" t="s">
        <v>65</v>
      </c>
    </row>
    <row r="12" spans="2:8" ht="17.25" thickBot="1" x14ac:dyDescent="0.3">
      <c r="B12" s="10" t="s">
        <v>66</v>
      </c>
      <c r="C12" s="8">
        <f>'Exit survey'!D129</f>
        <v>3</v>
      </c>
      <c r="D12" s="11"/>
      <c r="E12" s="11"/>
      <c r="F12" s="11"/>
      <c r="G12" s="11"/>
      <c r="H12" s="12"/>
    </row>
    <row r="13" spans="2:8" ht="17.25" thickBot="1" x14ac:dyDescent="0.3">
      <c r="B13" s="10" t="s">
        <v>67</v>
      </c>
      <c r="C13" s="11"/>
      <c r="D13" s="8">
        <f>'Exit survey'!L129</f>
        <v>2</v>
      </c>
      <c r="E13" s="11"/>
      <c r="F13" s="11"/>
      <c r="G13" s="11"/>
      <c r="H13" s="12"/>
    </row>
    <row r="14" spans="2:8" ht="17.25" thickBot="1" x14ac:dyDescent="0.3">
      <c r="B14" s="10" t="s">
        <v>68</v>
      </c>
      <c r="C14" s="11"/>
      <c r="D14" s="11"/>
      <c r="E14" s="8">
        <f>'Exit survey'!T129</f>
        <v>3</v>
      </c>
      <c r="F14" s="11"/>
      <c r="G14" s="11"/>
      <c r="H14" s="12"/>
    </row>
    <row r="15" spans="2:8" ht="17.25" thickBot="1" x14ac:dyDescent="0.3">
      <c r="B15" s="10" t="s">
        <v>69</v>
      </c>
      <c r="C15" s="11"/>
      <c r="D15" s="11"/>
      <c r="E15" s="11"/>
      <c r="F15" s="8">
        <f>'Exit survey'!AB129</f>
        <v>3</v>
      </c>
      <c r="G15" s="11"/>
      <c r="H15" s="12"/>
    </row>
    <row r="16" spans="2:8" ht="17.25" thickBot="1" x14ac:dyDescent="0.3">
      <c r="B16" s="10" t="s">
        <v>70</v>
      </c>
      <c r="C16" s="11"/>
      <c r="D16" s="11"/>
      <c r="E16" s="11"/>
      <c r="F16" s="11"/>
      <c r="G16" s="8">
        <f>'Exit survey'!AJ129</f>
        <v>2</v>
      </c>
      <c r="H16" s="12"/>
    </row>
    <row r="17" spans="2:8" ht="17.25" thickBot="1" x14ac:dyDescent="0.3">
      <c r="B17" s="10" t="s">
        <v>71</v>
      </c>
      <c r="C17" s="11"/>
      <c r="D17" s="11"/>
      <c r="E17" s="11"/>
      <c r="F17" s="11"/>
      <c r="G17" s="11"/>
      <c r="H17" s="9">
        <f>'Exit survey'!AR129</f>
        <v>3</v>
      </c>
    </row>
    <row r="18" spans="2:8" ht="17.25" thickBot="1" x14ac:dyDescent="0.3">
      <c r="B18" s="10" t="s">
        <v>72</v>
      </c>
      <c r="C18" s="8">
        <f>SUM(C12:C17)</f>
        <v>3</v>
      </c>
      <c r="D18" s="8">
        <f t="shared" ref="D18:H18" si="1">SUM(D12:D17)</f>
        <v>2</v>
      </c>
      <c r="E18" s="8">
        <f t="shared" si="1"/>
        <v>3</v>
      </c>
      <c r="F18" s="8">
        <f t="shared" si="1"/>
        <v>3</v>
      </c>
      <c r="G18" s="8">
        <f t="shared" si="1"/>
        <v>2</v>
      </c>
      <c r="H18" s="8">
        <f t="shared" si="1"/>
        <v>3</v>
      </c>
    </row>
    <row r="19" spans="2:8" ht="17.25" thickBot="1" x14ac:dyDescent="0.3">
      <c r="B19" s="115" t="s">
        <v>73</v>
      </c>
      <c r="C19" s="68">
        <f>(C18*20)/100</f>
        <v>0.6</v>
      </c>
      <c r="D19" s="68">
        <f t="shared" ref="D19:H19" si="2">(D18*20)/100</f>
        <v>0.4</v>
      </c>
      <c r="E19" s="68">
        <f t="shared" si="2"/>
        <v>0.6</v>
      </c>
      <c r="F19" s="68">
        <f t="shared" si="2"/>
        <v>0.6</v>
      </c>
      <c r="G19" s="68">
        <f t="shared" si="2"/>
        <v>0.4</v>
      </c>
      <c r="H19" s="68">
        <f t="shared" si="2"/>
        <v>0.6</v>
      </c>
    </row>
    <row r="20" spans="2:8" ht="15.75" thickTop="1" x14ac:dyDescent="0.25"/>
    <row r="21" spans="2:8" ht="15.75" thickBot="1" x14ac:dyDescent="0.3"/>
    <row r="22" spans="2:8" ht="21" thickTop="1" thickBot="1" x14ac:dyDescent="0.3">
      <c r="B22" s="391" t="s">
        <v>79</v>
      </c>
      <c r="C22" s="392"/>
      <c r="D22" s="392"/>
      <c r="E22" s="392"/>
      <c r="F22" s="392"/>
      <c r="G22" s="392"/>
      <c r="H22" s="393"/>
    </row>
    <row r="23" spans="2:8" ht="16.5" x14ac:dyDescent="0.25">
      <c r="B23" s="394" t="s">
        <v>53</v>
      </c>
      <c r="C23" s="111" t="s">
        <v>54</v>
      </c>
      <c r="D23" s="111" t="s">
        <v>56</v>
      </c>
      <c r="E23" s="111" t="s">
        <v>58</v>
      </c>
      <c r="F23" s="111" t="s">
        <v>60</v>
      </c>
      <c r="G23" s="111" t="s">
        <v>62</v>
      </c>
      <c r="H23" s="112" t="s">
        <v>64</v>
      </c>
    </row>
    <row r="24" spans="2:8" ht="17.25" thickBot="1" x14ac:dyDescent="0.3">
      <c r="B24" s="395"/>
      <c r="C24" s="113" t="s">
        <v>55</v>
      </c>
      <c r="D24" s="113" t="s">
        <v>57</v>
      </c>
      <c r="E24" s="113" t="s">
        <v>59</v>
      </c>
      <c r="F24" s="113" t="s">
        <v>61</v>
      </c>
      <c r="G24" s="113" t="s">
        <v>63</v>
      </c>
      <c r="H24" s="114" t="s">
        <v>65</v>
      </c>
    </row>
    <row r="25" spans="2:8" ht="17.25" thickBot="1" x14ac:dyDescent="0.3">
      <c r="B25" s="10" t="s">
        <v>66</v>
      </c>
      <c r="C25" s="8">
        <f>'Exit survey'!D150</f>
        <v>3</v>
      </c>
      <c r="D25" s="11"/>
      <c r="E25" s="11"/>
      <c r="F25" s="11"/>
      <c r="G25" s="11"/>
      <c r="H25" s="12"/>
    </row>
    <row r="26" spans="2:8" ht="17.25" thickBot="1" x14ac:dyDescent="0.3">
      <c r="B26" s="10" t="s">
        <v>67</v>
      </c>
      <c r="C26" s="11"/>
      <c r="D26" s="8">
        <f>'Exit survey'!L150</f>
        <v>3</v>
      </c>
      <c r="E26" s="11"/>
      <c r="F26" s="11"/>
      <c r="G26" s="11"/>
      <c r="H26" s="12"/>
    </row>
    <row r="27" spans="2:8" ht="17.25" thickBot="1" x14ac:dyDescent="0.3">
      <c r="B27" s="10" t="s">
        <v>68</v>
      </c>
      <c r="C27" s="11"/>
      <c r="D27" s="11"/>
      <c r="E27" s="8">
        <f>'Exit survey'!T150</f>
        <v>3</v>
      </c>
      <c r="F27" s="11"/>
      <c r="G27" s="11"/>
      <c r="H27" s="12"/>
    </row>
    <row r="28" spans="2:8" ht="17.25" thickBot="1" x14ac:dyDescent="0.3">
      <c r="B28" s="10" t="s">
        <v>69</v>
      </c>
      <c r="C28" s="11"/>
      <c r="D28" s="11"/>
      <c r="E28" s="11"/>
      <c r="F28" s="8">
        <f>'Exit survey'!AB150</f>
        <v>2</v>
      </c>
      <c r="G28" s="11"/>
      <c r="H28" s="12"/>
    </row>
    <row r="29" spans="2:8" ht="17.25" thickBot="1" x14ac:dyDescent="0.3">
      <c r="B29" s="10" t="s">
        <v>70</v>
      </c>
      <c r="C29" s="11"/>
      <c r="D29" s="11"/>
      <c r="E29" s="11"/>
      <c r="F29" s="11"/>
      <c r="G29" s="8">
        <f>'Exit survey'!AJ150</f>
        <v>2</v>
      </c>
      <c r="H29" s="12"/>
    </row>
    <row r="30" spans="2:8" ht="17.25" thickBot="1" x14ac:dyDescent="0.3">
      <c r="B30" s="10" t="s">
        <v>71</v>
      </c>
      <c r="C30" s="11"/>
      <c r="D30" s="11"/>
      <c r="E30" s="11"/>
      <c r="F30" s="11"/>
      <c r="G30" s="11"/>
      <c r="H30" s="9">
        <f>'Exit survey'!AR150</f>
        <v>2</v>
      </c>
    </row>
    <row r="31" spans="2:8" ht="17.25" thickBot="1" x14ac:dyDescent="0.3">
      <c r="B31" s="10" t="s">
        <v>72</v>
      </c>
      <c r="C31" s="8">
        <f>SUM(C25:C30)</f>
        <v>3</v>
      </c>
      <c r="D31" s="8">
        <f t="shared" ref="D31:H31" si="3">SUM(D25:D30)</f>
        <v>3</v>
      </c>
      <c r="E31" s="8">
        <f t="shared" si="3"/>
        <v>3</v>
      </c>
      <c r="F31" s="8">
        <f t="shared" si="3"/>
        <v>2</v>
      </c>
      <c r="G31" s="8">
        <f t="shared" si="3"/>
        <v>2</v>
      </c>
      <c r="H31" s="8">
        <f t="shared" si="3"/>
        <v>2</v>
      </c>
    </row>
    <row r="32" spans="2:8" ht="17.25" thickBot="1" x14ac:dyDescent="0.3">
      <c r="B32" s="115" t="s">
        <v>73</v>
      </c>
      <c r="C32" s="68">
        <f>(C31*20)/100</f>
        <v>0.6</v>
      </c>
      <c r="D32" s="68">
        <f t="shared" ref="D32:H32" si="4">(D31*20)/100</f>
        <v>0.6</v>
      </c>
      <c r="E32" s="68">
        <f t="shared" si="4"/>
        <v>0.6</v>
      </c>
      <c r="F32" s="68">
        <f t="shared" si="4"/>
        <v>0.4</v>
      </c>
      <c r="G32" s="68">
        <f t="shared" si="4"/>
        <v>0.4</v>
      </c>
      <c r="H32" s="68">
        <f t="shared" si="4"/>
        <v>0.4</v>
      </c>
    </row>
    <row r="33" ht="15.75" thickTop="1" x14ac:dyDescent="0.25"/>
  </sheetData>
  <mergeCells count="5">
    <mergeCell ref="B9:H9"/>
    <mergeCell ref="B10:B11"/>
    <mergeCell ref="B22:H22"/>
    <mergeCell ref="B23:B24"/>
    <mergeCell ref="B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1"/>
  <sheetViews>
    <sheetView workbookViewId="0">
      <selection activeCell="J9" sqref="J9"/>
    </sheetView>
  </sheetViews>
  <sheetFormatPr defaultRowHeight="15" x14ac:dyDescent="0.25"/>
  <cols>
    <col min="2" max="2" width="14.140625" customWidth="1"/>
    <col min="3" max="3" width="16.85546875" customWidth="1"/>
    <col min="4" max="4" width="17.140625" customWidth="1"/>
    <col min="5" max="5" width="12.85546875" customWidth="1"/>
    <col min="6" max="6" width="11.42578125" bestFit="1" customWidth="1"/>
    <col min="7" max="7" width="14.42578125" customWidth="1"/>
    <col min="8" max="8" width="13.28515625" customWidth="1"/>
  </cols>
  <sheetData>
    <row r="1" spans="2:10" ht="15.75" thickBot="1" x14ac:dyDescent="0.3"/>
    <row r="2" spans="2:10" ht="21.75" thickBot="1" x14ac:dyDescent="0.4">
      <c r="B2" s="404" t="s">
        <v>161</v>
      </c>
      <c r="C2" s="405"/>
      <c r="D2" s="405"/>
      <c r="E2" s="405"/>
      <c r="F2" s="405"/>
      <c r="G2" s="405"/>
      <c r="H2" s="406"/>
    </row>
    <row r="4" spans="2:10" ht="15.75" thickBot="1" x14ac:dyDescent="0.3"/>
    <row r="5" spans="2:10" ht="21" thickTop="1" thickBot="1" x14ac:dyDescent="0.3">
      <c r="B5" s="399" t="s">
        <v>74</v>
      </c>
      <c r="C5" s="400"/>
      <c r="D5" s="400"/>
      <c r="E5" s="400"/>
      <c r="F5" s="400"/>
      <c r="G5" s="400"/>
      <c r="H5" s="401"/>
    </row>
    <row r="6" spans="2:10" ht="18" thickTop="1" thickBot="1" x14ac:dyDescent="0.3">
      <c r="B6" s="402"/>
      <c r="C6" s="69" t="s">
        <v>54</v>
      </c>
      <c r="D6" s="69" t="s">
        <v>56</v>
      </c>
      <c r="E6" s="69" t="s">
        <v>58</v>
      </c>
      <c r="F6" s="69" t="s">
        <v>60</v>
      </c>
      <c r="G6" s="69" t="s">
        <v>62</v>
      </c>
      <c r="H6" s="70" t="s">
        <v>64</v>
      </c>
    </row>
    <row r="7" spans="2:10" ht="16.5" customHeight="1" thickBot="1" x14ac:dyDescent="0.3">
      <c r="B7" s="403"/>
      <c r="C7" s="71" t="s">
        <v>55</v>
      </c>
      <c r="D7" s="71" t="s">
        <v>57</v>
      </c>
      <c r="E7" s="71" t="s">
        <v>59</v>
      </c>
      <c r="F7" s="71" t="s">
        <v>61</v>
      </c>
      <c r="G7" s="71" t="s">
        <v>63</v>
      </c>
      <c r="H7" s="72" t="s">
        <v>65</v>
      </c>
    </row>
    <row r="8" spans="2:10" ht="33.75" thickBot="1" x14ac:dyDescent="0.3">
      <c r="B8" s="73" t="s">
        <v>75</v>
      </c>
      <c r="C8" s="13">
        <f>'Avg D '!C8</f>
        <v>2.4</v>
      </c>
      <c r="D8" s="13">
        <f>'Avg D '!D8</f>
        <v>2.4</v>
      </c>
      <c r="E8" s="13">
        <f>'Avg D '!E8</f>
        <v>2.2000000000000002</v>
      </c>
      <c r="F8" s="13">
        <f>'Avg D '!F8</f>
        <v>2</v>
      </c>
      <c r="G8" s="13">
        <f>'Avg D '!G8</f>
        <v>2.4</v>
      </c>
      <c r="H8" s="14">
        <f>'Avg D '!H8</f>
        <v>2.4</v>
      </c>
    </row>
    <row r="9" spans="2:10" ht="34.5" thickTop="1" thickBot="1" x14ac:dyDescent="0.3">
      <c r="B9" s="73" t="s">
        <v>76</v>
      </c>
      <c r="C9" s="13">
        <f>Indirect!C5</f>
        <v>0.6</v>
      </c>
      <c r="D9" s="13">
        <f>Indirect!D5</f>
        <v>0.5</v>
      </c>
      <c r="E9" s="13">
        <f>Indirect!E5</f>
        <v>0.6</v>
      </c>
      <c r="F9" s="13">
        <f>Indirect!F5</f>
        <v>0.5</v>
      </c>
      <c r="G9" s="13">
        <f>Indirect!G5</f>
        <v>0.4</v>
      </c>
      <c r="H9" s="212">
        <f>Indirect!H5</f>
        <v>0.5</v>
      </c>
      <c r="I9" s="213">
        <f>(C9+D9+E9+F9+G9+H9)/6</f>
        <v>0.51666666666666672</v>
      </c>
      <c r="J9" s="213">
        <f>I9*5</f>
        <v>2.5833333333333335</v>
      </c>
    </row>
    <row r="10" spans="2:10" ht="18" thickTop="1" thickBot="1" x14ac:dyDescent="0.3">
      <c r="B10" s="67" t="s">
        <v>31</v>
      </c>
      <c r="C10" s="68">
        <f>SUM(C8:C9)</f>
        <v>3</v>
      </c>
      <c r="D10" s="68">
        <f t="shared" ref="D10:H10" si="0">SUM(D8:D9)</f>
        <v>2.9</v>
      </c>
      <c r="E10" s="68">
        <f t="shared" si="0"/>
        <v>2.8000000000000003</v>
      </c>
      <c r="F10" s="68">
        <f t="shared" si="0"/>
        <v>2.5</v>
      </c>
      <c r="G10" s="68">
        <f t="shared" si="0"/>
        <v>2.8</v>
      </c>
      <c r="H10" s="68">
        <f t="shared" si="0"/>
        <v>2.9</v>
      </c>
    </row>
    <row r="11" spans="2:10" ht="15.75" thickTop="1" x14ac:dyDescent="0.25"/>
  </sheetData>
  <mergeCells count="3">
    <mergeCell ref="B5:H5"/>
    <mergeCell ref="B6:B7"/>
    <mergeCell ref="B2:H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X18"/>
  <sheetViews>
    <sheetView topLeftCell="A9" workbookViewId="0">
      <selection activeCell="E8" sqref="E8"/>
    </sheetView>
  </sheetViews>
  <sheetFormatPr defaultRowHeight="15" x14ac:dyDescent="0.25"/>
  <cols>
    <col min="1" max="1" width="2.7109375" customWidth="1"/>
    <col min="3" max="3" width="27.85546875" customWidth="1"/>
    <col min="4" max="4" width="5.85546875" style="19" customWidth="1"/>
    <col min="15" max="15" width="9.85546875" customWidth="1"/>
    <col min="19" max="20" width="11.85546875" customWidth="1"/>
    <col min="21" max="22" width="10.28515625" customWidth="1"/>
  </cols>
  <sheetData>
    <row r="1" spans="2:24" ht="15.75" thickBot="1" x14ac:dyDescent="0.3"/>
    <row r="2" spans="2:24" ht="21.75" thickBot="1" x14ac:dyDescent="0.4">
      <c r="B2" s="404" t="s">
        <v>122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6"/>
    </row>
    <row r="3" spans="2:24" ht="15.75" thickBot="1" x14ac:dyDescent="0.3"/>
    <row r="4" spans="2:24" ht="19.5" thickBot="1" x14ac:dyDescent="0.3">
      <c r="B4" s="407" t="s">
        <v>343</v>
      </c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9"/>
    </row>
    <row r="5" spans="2:24" ht="15.75" thickBot="1" x14ac:dyDescent="0.3">
      <c r="B5" s="1"/>
    </row>
    <row r="6" spans="2:24" ht="68.25" thickBot="1" x14ac:dyDescent="0.3">
      <c r="B6" s="88" t="s">
        <v>0</v>
      </c>
      <c r="C6" s="116" t="s">
        <v>1</v>
      </c>
      <c r="D6" s="118"/>
      <c r="E6" s="2" t="s">
        <v>2</v>
      </c>
      <c r="F6" s="54" t="s">
        <v>13</v>
      </c>
      <c r="G6" s="2" t="s">
        <v>3</v>
      </c>
      <c r="H6" s="54" t="s">
        <v>14</v>
      </c>
      <c r="I6" s="2" t="s">
        <v>4</v>
      </c>
      <c r="J6" s="54" t="s">
        <v>15</v>
      </c>
      <c r="K6" s="2" t="s">
        <v>5</v>
      </c>
      <c r="L6" s="54" t="s">
        <v>16</v>
      </c>
      <c r="M6" s="2" t="s">
        <v>6</v>
      </c>
      <c r="N6" s="54" t="s">
        <v>17</v>
      </c>
      <c r="O6" s="2" t="s">
        <v>7</v>
      </c>
      <c r="P6" s="54" t="s">
        <v>18</v>
      </c>
      <c r="Q6" s="2" t="s">
        <v>8</v>
      </c>
      <c r="R6" s="54" t="s">
        <v>19</v>
      </c>
      <c r="S6" s="2" t="s">
        <v>9</v>
      </c>
      <c r="T6" s="54" t="s">
        <v>20</v>
      </c>
      <c r="U6" s="2" t="s">
        <v>10</v>
      </c>
      <c r="V6" s="54" t="s">
        <v>21</v>
      </c>
      <c r="W6" s="2" t="s">
        <v>11</v>
      </c>
      <c r="X6" s="54" t="s">
        <v>22</v>
      </c>
    </row>
    <row r="7" spans="2:24" ht="32.25" thickBot="1" x14ac:dyDescent="0.3">
      <c r="B7" s="117" t="s">
        <v>12</v>
      </c>
      <c r="C7" s="119"/>
      <c r="D7" s="120"/>
      <c r="E7" s="43" t="s">
        <v>113</v>
      </c>
      <c r="F7" s="43" t="s">
        <v>114</v>
      </c>
      <c r="G7" s="43" t="s">
        <v>113</v>
      </c>
      <c r="H7" s="43" t="s">
        <v>114</v>
      </c>
      <c r="I7" s="43" t="s">
        <v>113</v>
      </c>
      <c r="J7" s="43" t="s">
        <v>114</v>
      </c>
      <c r="K7" s="43" t="s">
        <v>113</v>
      </c>
      <c r="L7" s="43" t="s">
        <v>114</v>
      </c>
      <c r="M7" s="43" t="s">
        <v>113</v>
      </c>
      <c r="N7" s="43" t="s">
        <v>114</v>
      </c>
      <c r="O7" s="43" t="s">
        <v>113</v>
      </c>
      <c r="P7" s="43" t="s">
        <v>114</v>
      </c>
      <c r="Q7" s="43" t="s">
        <v>113</v>
      </c>
      <c r="R7" s="43" t="s">
        <v>114</v>
      </c>
      <c r="S7" s="43" t="s">
        <v>113</v>
      </c>
      <c r="T7" s="43" t="s">
        <v>114</v>
      </c>
      <c r="U7" s="43" t="s">
        <v>113</v>
      </c>
      <c r="V7" s="43" t="s">
        <v>114</v>
      </c>
      <c r="W7" s="43" t="s">
        <v>113</v>
      </c>
      <c r="X7" s="43" t="s">
        <v>114</v>
      </c>
    </row>
    <row r="8" spans="2:24" ht="63.75" thickBot="1" x14ac:dyDescent="0.3">
      <c r="B8" s="4" t="s">
        <v>23</v>
      </c>
      <c r="C8" s="234" t="s">
        <v>335</v>
      </c>
      <c r="D8" s="183">
        <f>'Direct &amp; Indirect'!C10</f>
        <v>3</v>
      </c>
      <c r="E8" s="3">
        <f>'CO-PO Mapping Targetted PO'!D14</f>
        <v>3</v>
      </c>
      <c r="F8" s="53">
        <f>(D8*E8)/3</f>
        <v>3</v>
      </c>
      <c r="G8" s="3">
        <f>'CO-PO Mapping Targetted PO'!E14</f>
        <v>2</v>
      </c>
      <c r="H8" s="53">
        <f>(D8*G8)/3</f>
        <v>2</v>
      </c>
      <c r="I8" s="3">
        <f>'CO-PO Mapping Targetted PO'!F14</f>
        <v>2</v>
      </c>
      <c r="J8" s="53">
        <f>(D8*I8)/3</f>
        <v>2</v>
      </c>
      <c r="K8" s="3">
        <f>'CO-PO Mapping Targetted PO'!G14</f>
        <v>1</v>
      </c>
      <c r="L8" s="53">
        <f>(D8*K8)/3</f>
        <v>1</v>
      </c>
      <c r="M8" s="3">
        <f>'CO-PO Mapping Targetted PO'!H14</f>
        <v>2</v>
      </c>
      <c r="N8" s="53">
        <f>(D8*M8)/3</f>
        <v>2</v>
      </c>
      <c r="O8" s="3">
        <f>'CO-PO Mapping Targetted PO'!I14</f>
        <v>3</v>
      </c>
      <c r="P8" s="53">
        <f>(D8*O8)/3</f>
        <v>3</v>
      </c>
      <c r="Q8" s="3">
        <f>'CO-PO Mapping Targetted PO'!J14</f>
        <v>1</v>
      </c>
      <c r="R8" s="53">
        <f>(D8*Q8)/3</f>
        <v>1</v>
      </c>
      <c r="S8" s="3">
        <f>'CO-PO Mapping Targetted PO'!K14</f>
        <v>3</v>
      </c>
      <c r="T8" s="53">
        <f>(D8*S8)/3</f>
        <v>3</v>
      </c>
      <c r="U8" s="3">
        <f>'CO-PO Mapping Targetted PO'!L14</f>
        <v>2</v>
      </c>
      <c r="V8" s="53">
        <f>(D8*U8)/3</f>
        <v>2</v>
      </c>
      <c r="W8" s="3">
        <f>'CO-PO Mapping Targetted PO'!M14</f>
        <v>2</v>
      </c>
      <c r="X8" s="53">
        <f>(D8*W8)/3</f>
        <v>2</v>
      </c>
    </row>
    <row r="9" spans="2:24" ht="48" thickBot="1" x14ac:dyDescent="0.3">
      <c r="B9" s="4" t="s">
        <v>24</v>
      </c>
      <c r="C9" s="234" t="s">
        <v>336</v>
      </c>
      <c r="D9" s="183">
        <f>'Direct &amp; Indirect'!D10</f>
        <v>2.9</v>
      </c>
      <c r="E9" s="3">
        <f>'CO-PO Mapping Targetted PO'!D15</f>
        <v>2</v>
      </c>
      <c r="F9" s="53">
        <f t="shared" ref="F9:F13" si="0">(D9*E9)/3</f>
        <v>1.9333333333333333</v>
      </c>
      <c r="G9" s="3">
        <f>'CO-PO Mapping Targetted PO'!E15</f>
        <v>2</v>
      </c>
      <c r="H9" s="53">
        <f>(D9*G9)/3</f>
        <v>1.9333333333333333</v>
      </c>
      <c r="I9" s="3">
        <f>'CO-PO Mapping Targetted PO'!F15</f>
        <v>3</v>
      </c>
      <c r="J9" s="53">
        <f t="shared" ref="J9:J13" si="1">(D9*I9)/3</f>
        <v>2.9</v>
      </c>
      <c r="K9" s="3">
        <f>'CO-PO Mapping Targetted PO'!G15</f>
        <v>2</v>
      </c>
      <c r="L9" s="53">
        <f t="shared" ref="L9:L13" si="2">(J9*K9)/3</f>
        <v>1.9333333333333333</v>
      </c>
      <c r="M9" s="3">
        <f>'CO-PO Mapping Targetted PO'!H15</f>
        <v>3</v>
      </c>
      <c r="N9" s="53">
        <f t="shared" ref="N9:N13" si="3">(D9*M9)/3</f>
        <v>2.9</v>
      </c>
      <c r="O9" s="3">
        <f>'CO-PO Mapping Targetted PO'!I15</f>
        <v>1</v>
      </c>
      <c r="P9" s="53">
        <f t="shared" ref="P9:P13" si="4">(D9*O9)/3</f>
        <v>0.96666666666666667</v>
      </c>
      <c r="Q9" s="3">
        <f>'CO-PO Mapping Targetted PO'!J15</f>
        <v>3</v>
      </c>
      <c r="R9" s="53">
        <f t="shared" ref="R9:R13" si="5">(D9*Q9)/3</f>
        <v>2.9</v>
      </c>
      <c r="S9" s="3">
        <f>'CO-PO Mapping Targetted PO'!K15</f>
        <v>2</v>
      </c>
      <c r="T9" s="53">
        <f t="shared" ref="T9:T13" si="6">(D9*S9)/3</f>
        <v>1.9333333333333333</v>
      </c>
      <c r="U9" s="3">
        <f>'CO-PO Mapping Targetted PO'!L15</f>
        <v>2</v>
      </c>
      <c r="V9" s="53">
        <f t="shared" ref="V9:V13" si="7">(D9*U9)/3</f>
        <v>1.9333333333333333</v>
      </c>
      <c r="W9" s="3">
        <f>'CO-PO Mapping Targetted PO'!M15</f>
        <v>1</v>
      </c>
      <c r="X9" s="53">
        <f t="shared" ref="X9:X13" si="8">(D9*W9)/3</f>
        <v>0.96666666666666667</v>
      </c>
    </row>
    <row r="10" spans="2:24" ht="63.75" thickBot="1" x14ac:dyDescent="0.3">
      <c r="B10" s="4" t="s">
        <v>25</v>
      </c>
      <c r="C10" s="234" t="s">
        <v>337</v>
      </c>
      <c r="D10" s="183">
        <f>'Direct &amp; Indirect'!E10</f>
        <v>2.8000000000000003</v>
      </c>
      <c r="E10" s="3">
        <f>'CO-PO Mapping Targetted PO'!D16</f>
        <v>2</v>
      </c>
      <c r="F10" s="53">
        <f t="shared" si="0"/>
        <v>1.8666666666666669</v>
      </c>
      <c r="G10" s="3">
        <f>'CO-PO Mapping Targetted PO'!E16</f>
        <v>3</v>
      </c>
      <c r="H10" s="53">
        <f t="shared" ref="H10:H13" si="9">(D10*G10)/3</f>
        <v>2.8000000000000003</v>
      </c>
      <c r="I10" s="3">
        <f>'CO-PO Mapping Targetted PO'!F16</f>
        <v>2</v>
      </c>
      <c r="J10" s="53">
        <f t="shared" si="1"/>
        <v>1.8666666666666669</v>
      </c>
      <c r="K10" s="3">
        <f>'CO-PO Mapping Targetted PO'!G16</f>
        <v>3</v>
      </c>
      <c r="L10" s="53">
        <f t="shared" si="2"/>
        <v>1.8666666666666669</v>
      </c>
      <c r="M10" s="3">
        <f>'CO-PO Mapping Targetted PO'!H16</f>
        <v>1</v>
      </c>
      <c r="N10" s="53">
        <f t="shared" si="3"/>
        <v>0.93333333333333346</v>
      </c>
      <c r="O10" s="3">
        <f>'CO-PO Mapping Targetted PO'!I16</f>
        <v>3</v>
      </c>
      <c r="P10" s="53">
        <f t="shared" si="4"/>
        <v>2.8000000000000003</v>
      </c>
      <c r="Q10" s="3">
        <f>'CO-PO Mapping Targetted PO'!J16</f>
        <v>2</v>
      </c>
      <c r="R10" s="53">
        <f t="shared" si="5"/>
        <v>1.8666666666666669</v>
      </c>
      <c r="S10" s="3">
        <f>'CO-PO Mapping Targetted PO'!K16</f>
        <v>1</v>
      </c>
      <c r="T10" s="53">
        <f t="shared" si="6"/>
        <v>0.93333333333333346</v>
      </c>
      <c r="U10" s="3">
        <f>'CO-PO Mapping Targetted PO'!L16</f>
        <v>3</v>
      </c>
      <c r="V10" s="53">
        <f t="shared" si="7"/>
        <v>2.8000000000000003</v>
      </c>
      <c r="W10" s="3">
        <f>'CO-PO Mapping Targetted PO'!M16</f>
        <v>2</v>
      </c>
      <c r="X10" s="53">
        <f t="shared" si="8"/>
        <v>1.8666666666666669</v>
      </c>
    </row>
    <row r="11" spans="2:24" ht="19.5" thickBot="1" x14ac:dyDescent="0.3">
      <c r="B11" s="4" t="s">
        <v>26</v>
      </c>
      <c r="C11" s="234" t="s">
        <v>338</v>
      </c>
      <c r="D11" s="183">
        <f>'Direct &amp; Indirect'!F10</f>
        <v>2.5</v>
      </c>
      <c r="E11" s="3">
        <f>'CO-PO Mapping Targetted PO'!D17</f>
        <v>3</v>
      </c>
      <c r="F11" s="53">
        <f t="shared" si="0"/>
        <v>2.5</v>
      </c>
      <c r="G11" s="3">
        <f>'CO-PO Mapping Targetted PO'!E17</f>
        <v>2</v>
      </c>
      <c r="H11" s="53">
        <f t="shared" si="9"/>
        <v>1.6666666666666667</v>
      </c>
      <c r="I11" s="3">
        <f>'CO-PO Mapping Targetted PO'!F17</f>
        <v>3</v>
      </c>
      <c r="J11" s="53">
        <f t="shared" si="1"/>
        <v>2.5</v>
      </c>
      <c r="K11" s="3">
        <f>'CO-PO Mapping Targetted PO'!G17</f>
        <v>3</v>
      </c>
      <c r="L11" s="53">
        <f t="shared" si="2"/>
        <v>2.5</v>
      </c>
      <c r="M11" s="3">
        <f>'CO-PO Mapping Targetted PO'!H17</f>
        <v>2</v>
      </c>
      <c r="N11" s="53">
        <f t="shared" si="3"/>
        <v>1.6666666666666667</v>
      </c>
      <c r="O11" s="3">
        <f>'CO-PO Mapping Targetted PO'!I17</f>
        <v>3</v>
      </c>
      <c r="P11" s="53">
        <f t="shared" si="4"/>
        <v>2.5</v>
      </c>
      <c r="Q11" s="3">
        <f>'CO-PO Mapping Targetted PO'!J17</f>
        <v>3</v>
      </c>
      <c r="R11" s="53">
        <f t="shared" si="5"/>
        <v>2.5</v>
      </c>
      <c r="S11" s="3">
        <f>'CO-PO Mapping Targetted PO'!K17</f>
        <v>3</v>
      </c>
      <c r="T11" s="53">
        <f t="shared" si="6"/>
        <v>2.5</v>
      </c>
      <c r="U11" s="3">
        <f>'CO-PO Mapping Targetted PO'!L17</f>
        <v>2</v>
      </c>
      <c r="V11" s="53">
        <f t="shared" si="7"/>
        <v>1.6666666666666667</v>
      </c>
      <c r="W11" s="3">
        <f>'CO-PO Mapping Targetted PO'!M17</f>
        <v>2</v>
      </c>
      <c r="X11" s="53">
        <f t="shared" si="8"/>
        <v>1.6666666666666667</v>
      </c>
    </row>
    <row r="12" spans="2:24" ht="32.25" thickBot="1" x14ac:dyDescent="0.3">
      <c r="B12" s="4" t="s">
        <v>27</v>
      </c>
      <c r="C12" s="234" t="s">
        <v>339</v>
      </c>
      <c r="D12" s="183">
        <f>'Direct &amp; Indirect'!G10</f>
        <v>2.8</v>
      </c>
      <c r="E12" s="3">
        <f>'CO-PO Mapping Targetted PO'!D18</f>
        <v>1</v>
      </c>
      <c r="F12" s="53">
        <f t="shared" si="0"/>
        <v>0.93333333333333324</v>
      </c>
      <c r="G12" s="3">
        <f>'CO-PO Mapping Targetted PO'!E18</f>
        <v>2</v>
      </c>
      <c r="H12" s="53">
        <f t="shared" si="9"/>
        <v>1.8666666666666665</v>
      </c>
      <c r="I12" s="3">
        <f>'CO-PO Mapping Targetted PO'!F18</f>
        <v>2</v>
      </c>
      <c r="J12" s="53">
        <f t="shared" si="1"/>
        <v>1.8666666666666665</v>
      </c>
      <c r="K12" s="3">
        <f>'CO-PO Mapping Targetted PO'!G18</f>
        <v>2</v>
      </c>
      <c r="L12" s="53">
        <f t="shared" si="2"/>
        <v>1.2444444444444442</v>
      </c>
      <c r="M12" s="3">
        <f>'CO-PO Mapping Targetted PO'!H18</f>
        <v>2</v>
      </c>
      <c r="N12" s="53">
        <f t="shared" si="3"/>
        <v>1.8666666666666665</v>
      </c>
      <c r="O12" s="3">
        <f>'CO-PO Mapping Targetted PO'!I18</f>
        <v>1</v>
      </c>
      <c r="P12" s="53">
        <f t="shared" si="4"/>
        <v>0.93333333333333324</v>
      </c>
      <c r="Q12" s="3">
        <f>'CO-PO Mapping Targetted PO'!J18</f>
        <v>2</v>
      </c>
      <c r="R12" s="53">
        <f t="shared" si="5"/>
        <v>1.8666666666666665</v>
      </c>
      <c r="S12" s="3">
        <f>'CO-PO Mapping Targetted PO'!K18</f>
        <v>2</v>
      </c>
      <c r="T12" s="53">
        <f t="shared" si="6"/>
        <v>1.8666666666666665</v>
      </c>
      <c r="U12" s="3">
        <f>'CO-PO Mapping Targetted PO'!L18</f>
        <v>3</v>
      </c>
      <c r="V12" s="53">
        <f t="shared" si="7"/>
        <v>2.7999999999999994</v>
      </c>
      <c r="W12" s="3">
        <f>'CO-PO Mapping Targetted PO'!M18</f>
        <v>2</v>
      </c>
      <c r="X12" s="53">
        <f t="shared" si="8"/>
        <v>1.8666666666666665</v>
      </c>
    </row>
    <row r="13" spans="2:24" ht="63.75" thickBot="1" x14ac:dyDescent="0.3">
      <c r="B13" s="4" t="s">
        <v>28</v>
      </c>
      <c r="C13" s="234" t="s">
        <v>340</v>
      </c>
      <c r="D13" s="183">
        <f>'Direct &amp; Indirect'!H10</f>
        <v>2.9</v>
      </c>
      <c r="E13" s="3">
        <f>'CO-PO Mapping Targetted PO'!D19</f>
        <v>3</v>
      </c>
      <c r="F13" s="53">
        <f t="shared" si="0"/>
        <v>2.9</v>
      </c>
      <c r="G13" s="3">
        <f>'CO-PO Mapping Targetted PO'!E19</f>
        <v>3</v>
      </c>
      <c r="H13" s="53">
        <f t="shared" si="9"/>
        <v>2.9</v>
      </c>
      <c r="I13" s="3">
        <f>'CO-PO Mapping Targetted PO'!F19</f>
        <v>2</v>
      </c>
      <c r="J13" s="53">
        <f t="shared" si="1"/>
        <v>1.9333333333333333</v>
      </c>
      <c r="K13" s="3">
        <f>'CO-PO Mapping Targetted PO'!G19</f>
        <v>2</v>
      </c>
      <c r="L13" s="53">
        <f t="shared" si="2"/>
        <v>1.288888888888889</v>
      </c>
      <c r="M13" s="3">
        <f>'CO-PO Mapping Targetted PO'!H19</f>
        <v>3</v>
      </c>
      <c r="N13" s="53">
        <f t="shared" si="3"/>
        <v>2.9</v>
      </c>
      <c r="O13" s="3">
        <f>'CO-PO Mapping Targetted PO'!I19</f>
        <v>3</v>
      </c>
      <c r="P13" s="53">
        <f t="shared" si="4"/>
        <v>2.9</v>
      </c>
      <c r="Q13" s="3">
        <f>'CO-PO Mapping Targetted PO'!J19</f>
        <v>2</v>
      </c>
      <c r="R13" s="53">
        <f t="shared" si="5"/>
        <v>1.9333333333333333</v>
      </c>
      <c r="S13" s="3">
        <f>'CO-PO Mapping Targetted PO'!K19</f>
        <v>3</v>
      </c>
      <c r="T13" s="53">
        <f t="shared" si="6"/>
        <v>2.9</v>
      </c>
      <c r="U13" s="3">
        <f>'CO-PO Mapping Targetted PO'!L19</f>
        <v>2</v>
      </c>
      <c r="V13" s="53">
        <f t="shared" si="7"/>
        <v>1.9333333333333333</v>
      </c>
      <c r="W13" s="3">
        <f>'CO-PO Mapping Targetted PO'!M19</f>
        <v>2</v>
      </c>
      <c r="X13" s="53">
        <f t="shared" si="8"/>
        <v>1.9333333333333333</v>
      </c>
    </row>
    <row r="14" spans="2:24" ht="16.5" thickBot="1" x14ac:dyDescent="0.3">
      <c r="B14" s="4"/>
      <c r="C14" s="185" t="s">
        <v>31</v>
      </c>
      <c r="D14" s="184">
        <f>SUM(D8:D13)</f>
        <v>16.899999999999999</v>
      </c>
      <c r="E14" s="3">
        <f>SUM(E8:E13)</f>
        <v>14</v>
      </c>
      <c r="F14" s="53">
        <f>SUM(F8:F13)</f>
        <v>13.133333333333335</v>
      </c>
      <c r="G14" s="53">
        <f t="shared" ref="G14:I14" si="10">SUM(G8:G13)</f>
        <v>14</v>
      </c>
      <c r="H14" s="53">
        <f t="shared" si="10"/>
        <v>13.166666666666668</v>
      </c>
      <c r="I14" s="53">
        <f t="shared" si="10"/>
        <v>14</v>
      </c>
      <c r="J14" s="53">
        <f t="shared" ref="J14" si="11">SUM(J8:J13)</f>
        <v>13.066666666666668</v>
      </c>
      <c r="K14" s="53">
        <f t="shared" ref="K14:L14" si="12">SUM(K8:K13)</f>
        <v>13</v>
      </c>
      <c r="L14" s="53">
        <f t="shared" si="12"/>
        <v>9.8333333333333339</v>
      </c>
      <c r="M14" s="53">
        <f t="shared" ref="M14" si="13">SUM(M8:M13)</f>
        <v>13</v>
      </c>
      <c r="N14" s="53">
        <f t="shared" ref="N14:O14" si="14">SUM(N8:N13)</f>
        <v>12.266666666666667</v>
      </c>
      <c r="O14" s="53">
        <f t="shared" si="14"/>
        <v>14</v>
      </c>
      <c r="P14" s="53">
        <f t="shared" ref="P14" si="15">SUM(P8:P13)</f>
        <v>13.100000000000001</v>
      </c>
      <c r="Q14" s="53">
        <f t="shared" ref="Q14:R14" si="16">SUM(Q8:Q13)</f>
        <v>13</v>
      </c>
      <c r="R14" s="53">
        <f t="shared" si="16"/>
        <v>12.066666666666666</v>
      </c>
      <c r="S14" s="53">
        <f t="shared" ref="S14" si="17">SUM(S8:S13)</f>
        <v>14</v>
      </c>
      <c r="T14" s="53">
        <f t="shared" ref="T14:U14" si="18">SUM(T8:T13)</f>
        <v>13.133333333333335</v>
      </c>
      <c r="U14" s="53">
        <f t="shared" si="18"/>
        <v>14</v>
      </c>
      <c r="V14" s="53">
        <f t="shared" ref="V14" si="19">SUM(V8:V13)</f>
        <v>13.133333333333333</v>
      </c>
      <c r="W14" s="53">
        <f t="shared" ref="W14:X14" si="20">SUM(W8:W13)</f>
        <v>11</v>
      </c>
      <c r="X14" s="53">
        <f t="shared" si="20"/>
        <v>10.3</v>
      </c>
    </row>
    <row r="15" spans="2:24" ht="16.5" thickBot="1" x14ac:dyDescent="0.3">
      <c r="B15" s="4"/>
      <c r="C15" s="185" t="s">
        <v>30</v>
      </c>
      <c r="D15" s="52"/>
      <c r="E15" s="56">
        <v>18</v>
      </c>
      <c r="F15" s="56">
        <v>18</v>
      </c>
      <c r="G15" s="56">
        <v>18</v>
      </c>
      <c r="H15" s="56">
        <v>18</v>
      </c>
      <c r="I15" s="56">
        <v>18</v>
      </c>
      <c r="J15" s="56">
        <v>18</v>
      </c>
      <c r="K15" s="56">
        <v>18</v>
      </c>
      <c r="L15" s="56">
        <v>18</v>
      </c>
      <c r="M15" s="56">
        <v>18</v>
      </c>
      <c r="N15" s="56">
        <v>18</v>
      </c>
      <c r="O15" s="56">
        <v>18</v>
      </c>
      <c r="P15" s="56">
        <v>18</v>
      </c>
      <c r="Q15" s="56">
        <v>18</v>
      </c>
      <c r="R15" s="56">
        <v>18</v>
      </c>
      <c r="S15" s="56">
        <v>18</v>
      </c>
      <c r="T15" s="56">
        <v>18</v>
      </c>
      <c r="U15" s="56">
        <v>18</v>
      </c>
      <c r="V15" s="56">
        <v>18</v>
      </c>
      <c r="W15" s="51">
        <v>18</v>
      </c>
      <c r="X15" s="56">
        <v>18</v>
      </c>
    </row>
    <row r="16" spans="2:24" ht="16.5" thickBot="1" x14ac:dyDescent="0.3">
      <c r="B16" s="5"/>
      <c r="C16" s="6" t="s">
        <v>115</v>
      </c>
      <c r="D16" s="55"/>
      <c r="E16" s="90">
        <f>(E14*3)/E15</f>
        <v>2.3333333333333335</v>
      </c>
      <c r="F16" s="16"/>
      <c r="G16" s="90">
        <f>(G14*3)/G15</f>
        <v>2.3333333333333335</v>
      </c>
      <c r="H16" s="16"/>
      <c r="I16" s="90">
        <f t="shared" ref="I16:W16" si="21">(I14*3)/I15</f>
        <v>2.3333333333333335</v>
      </c>
      <c r="J16" s="16"/>
      <c r="K16" s="90">
        <f t="shared" si="21"/>
        <v>2.1666666666666665</v>
      </c>
      <c r="L16" s="16"/>
      <c r="M16" s="90">
        <f t="shared" si="21"/>
        <v>2.1666666666666665</v>
      </c>
      <c r="N16" s="16"/>
      <c r="O16" s="90">
        <f t="shared" si="21"/>
        <v>2.3333333333333335</v>
      </c>
      <c r="P16" s="16"/>
      <c r="Q16" s="90">
        <f t="shared" si="21"/>
        <v>2.1666666666666665</v>
      </c>
      <c r="R16" s="16"/>
      <c r="S16" s="90">
        <f t="shared" si="21"/>
        <v>2.3333333333333335</v>
      </c>
      <c r="T16" s="16"/>
      <c r="U16" s="90">
        <f t="shared" si="21"/>
        <v>2.3333333333333335</v>
      </c>
      <c r="V16" s="16"/>
      <c r="W16" s="91">
        <f t="shared" si="21"/>
        <v>1.8333333333333333</v>
      </c>
      <c r="X16" s="16"/>
    </row>
    <row r="17" spans="2:24" ht="16.5" thickBot="1" x14ac:dyDescent="0.3">
      <c r="B17" s="16"/>
      <c r="C17" s="16" t="s">
        <v>116</v>
      </c>
      <c r="D17" s="21"/>
      <c r="E17" s="92"/>
      <c r="F17" s="74">
        <f>(F14*3)/F15</f>
        <v>2.1888888888888891</v>
      </c>
      <c r="G17" s="93"/>
      <c r="H17" s="74">
        <f>(H14*3)/H15</f>
        <v>2.1944444444444446</v>
      </c>
      <c r="I17" s="93"/>
      <c r="J17" s="74">
        <f>(J14*3)/J15</f>
        <v>2.177777777777778</v>
      </c>
      <c r="K17" s="93"/>
      <c r="L17" s="74">
        <f>(L14*3)/L15</f>
        <v>1.6388888888888888</v>
      </c>
      <c r="M17" s="93"/>
      <c r="N17" s="74">
        <f>(N14*3)/N15</f>
        <v>2.0444444444444447</v>
      </c>
      <c r="O17" s="93"/>
      <c r="P17" s="74">
        <f>(P14*3)/P15</f>
        <v>2.1833333333333336</v>
      </c>
      <c r="Q17" s="93"/>
      <c r="R17" s="74">
        <f>(R14*3)/R15</f>
        <v>2.0111111111111111</v>
      </c>
      <c r="S17" s="93"/>
      <c r="T17" s="74">
        <f>(T14*3)/T15</f>
        <v>2.1888888888888891</v>
      </c>
      <c r="U17" s="93"/>
      <c r="V17" s="75">
        <f>(V14*3)/V15</f>
        <v>2.1888888888888887</v>
      </c>
      <c r="W17" s="93"/>
      <c r="X17" s="74">
        <f>(X14*3)/X15</f>
        <v>1.7166666666666668</v>
      </c>
    </row>
    <row r="18" spans="2:24" ht="15.75" thickBot="1" x14ac:dyDescent="0.3">
      <c r="C18" s="16" t="s">
        <v>117</v>
      </c>
      <c r="D18" s="76">
        <f>D14/6</f>
        <v>2.8166666666666664</v>
      </c>
    </row>
  </sheetData>
  <mergeCells count="2">
    <mergeCell ref="B4:X4"/>
    <mergeCell ref="B2:X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CO-PO Mapping Targetted PO</vt:lpstr>
      <vt:lpstr>Direct 1</vt:lpstr>
      <vt:lpstr>Direct 2</vt:lpstr>
      <vt:lpstr>Avg D </vt:lpstr>
      <vt:lpstr>Exit survey</vt:lpstr>
      <vt:lpstr>Indirect</vt:lpstr>
      <vt:lpstr>Direct &amp; Indirect</vt:lpstr>
      <vt:lpstr>PO Attainment</vt:lpstr>
      <vt:lpstr>CO attainment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2024-11-19T11:19:37Z</dcterms:modified>
</cp:coreProperties>
</file>